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hidePivotFieldList="1" defaultThemeVersion="124226"/>
  <mc:AlternateContent xmlns:mc="http://schemas.openxmlformats.org/markup-compatibility/2006">
    <mc:Choice Requires="x15">
      <x15ac:absPath xmlns:x15ac="http://schemas.microsoft.com/office/spreadsheetml/2010/11/ac" url="C:\Users\luis.molano\Desktop\DOCs A PUBLICAR\"/>
    </mc:Choice>
  </mc:AlternateContent>
  <xr:revisionPtr revIDLastSave="0" documentId="13_ncr:1_{CE2B9F75-7371-4CCB-A829-DDAD8162062D}" xr6:coauthVersionLast="36" xr6:coauthVersionMax="36" xr10:uidLastSave="{00000000-0000-0000-0000-000000000000}"/>
  <bookViews>
    <workbookView xWindow="0" yWindow="0" windowWidth="24000" windowHeight="8385"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concurrentCalc="0"/>
  <pivotCaches>
    <pivotCache cacheId="0" r:id="rId10"/>
  </pivotCaches>
</workbook>
</file>

<file path=xl/calcChain.xml><?xml version="1.0" encoding="utf-8"?>
<calcChain xmlns="http://schemas.openxmlformats.org/spreadsheetml/2006/main">
  <c r="F14" i="15" l="1"/>
  <c r="F13" i="15"/>
  <c r="F12" i="15"/>
  <c r="F11" i="15"/>
  <c r="F10" i="15"/>
  <c r="F9" i="15"/>
  <c r="G15" i="15"/>
  <c r="G8" i="15"/>
  <c r="G14" i="15"/>
  <c r="U18" i="1"/>
  <c r="R18" i="1"/>
  <c r="I18" i="1"/>
  <c r="J18" i="1"/>
  <c r="L70" i="1"/>
  <c r="L67" i="1"/>
  <c r="L65" i="1"/>
  <c r="L39" i="1"/>
  <c r="L77" i="1"/>
  <c r="L25" i="1"/>
  <c r="L37" i="1"/>
  <c r="L57" i="1"/>
  <c r="L68" i="1"/>
  <c r="L62" i="1"/>
  <c r="L38" i="1"/>
  <c r="L46" i="1"/>
  <c r="L56" i="1"/>
  <c r="L35" i="1"/>
  <c r="L43" i="1"/>
  <c r="L71" i="1"/>
  <c r="L55" i="1"/>
  <c r="L64" i="1"/>
  <c r="L47" i="1"/>
  <c r="L32" i="1"/>
  <c r="L73" i="1"/>
  <c r="L58" i="1"/>
  <c r="L74" i="1"/>
  <c r="L45" i="1"/>
  <c r="L49" i="1"/>
  <c r="L29" i="1"/>
  <c r="L27" i="1"/>
  <c r="L63" i="1"/>
  <c r="L26" i="1"/>
  <c r="L40" i="1"/>
  <c r="L34" i="1"/>
  <c r="L41" i="1"/>
  <c r="L50" i="1"/>
  <c r="L28" i="1"/>
  <c r="L44" i="1"/>
  <c r="L75" i="1"/>
  <c r="L31" i="1"/>
  <c r="L76" i="1"/>
  <c r="L61" i="1"/>
  <c r="L51" i="1"/>
  <c r="L33" i="1"/>
  <c r="L59" i="1"/>
  <c r="L69" i="1"/>
  <c r="L52" i="1"/>
  <c r="L53" i="1"/>
  <c r="F221" i="13"/>
  <c r="F211" i="13"/>
  <c r="F212" i="13"/>
  <c r="F213" i="13"/>
  <c r="F214" i="13"/>
  <c r="F215" i="13"/>
  <c r="F216" i="13"/>
  <c r="F217" i="13"/>
  <c r="F218" i="13"/>
  <c r="F219" i="13"/>
  <c r="F220" i="13"/>
  <c r="F210" i="13"/>
  <c r="L23" i="1"/>
  <c r="L22" i="1"/>
  <c r="L19" i="1"/>
  <c r="L20" i="1"/>
  <c r="B221" i="13" a="1"/>
  <c r="L21" i="1"/>
  <c r="B221" i="13"/>
  <c r="R60" i="1"/>
  <c r="R55" i="1"/>
  <c r="R49"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U77" i="1"/>
  <c r="R77" i="1"/>
  <c r="U76" i="1"/>
  <c r="R76" i="1"/>
  <c r="U75" i="1"/>
  <c r="R75" i="1"/>
  <c r="U74" i="1"/>
  <c r="R74" i="1"/>
  <c r="U73" i="1"/>
  <c r="R73" i="1"/>
  <c r="U72" i="1"/>
  <c r="R72" i="1"/>
  <c r="I72" i="1"/>
  <c r="J72" i="1"/>
  <c r="U71" i="1"/>
  <c r="R71" i="1"/>
  <c r="U70" i="1"/>
  <c r="R70" i="1"/>
  <c r="U69" i="1"/>
  <c r="R69" i="1"/>
  <c r="U68" i="1"/>
  <c r="R68" i="1"/>
  <c r="U67" i="1"/>
  <c r="R67" i="1"/>
  <c r="U66" i="1"/>
  <c r="R66" i="1"/>
  <c r="I66" i="1"/>
  <c r="J66" i="1"/>
  <c r="U65" i="1"/>
  <c r="R65" i="1"/>
  <c r="U64" i="1"/>
  <c r="R64" i="1"/>
  <c r="U63" i="1"/>
  <c r="R63" i="1"/>
  <c r="U62" i="1"/>
  <c r="R62" i="1"/>
  <c r="U61" i="1"/>
  <c r="R61" i="1"/>
  <c r="AC61" i="1"/>
  <c r="U60" i="1"/>
  <c r="I60" i="1"/>
  <c r="J60" i="1"/>
  <c r="U59" i="1"/>
  <c r="R59" i="1"/>
  <c r="U58" i="1"/>
  <c r="R58" i="1"/>
  <c r="U57" i="1"/>
  <c r="R57" i="1"/>
  <c r="U56" i="1"/>
  <c r="R56" i="1"/>
  <c r="U55" i="1"/>
  <c r="U54" i="1"/>
  <c r="R54" i="1"/>
  <c r="AC55" i="1"/>
  <c r="I54" i="1"/>
  <c r="J54" i="1"/>
  <c r="U53" i="1"/>
  <c r="R53" i="1"/>
  <c r="U52" i="1"/>
  <c r="R52" i="1"/>
  <c r="U51" i="1"/>
  <c r="R51" i="1"/>
  <c r="U50" i="1"/>
  <c r="R50" i="1"/>
  <c r="U49" i="1"/>
  <c r="U48" i="1"/>
  <c r="R48" i="1"/>
  <c r="AC49" i="1"/>
  <c r="I48" i="1"/>
  <c r="J48" i="1"/>
  <c r="U47" i="1"/>
  <c r="R47" i="1"/>
  <c r="U46" i="1"/>
  <c r="R46" i="1"/>
  <c r="U45" i="1"/>
  <c r="R45" i="1"/>
  <c r="U44" i="1"/>
  <c r="R44" i="1"/>
  <c r="U43" i="1"/>
  <c r="R43" i="1"/>
  <c r="U42" i="1"/>
  <c r="R42" i="1"/>
  <c r="I42" i="1"/>
  <c r="J42" i="1"/>
  <c r="U41" i="1"/>
  <c r="R41" i="1"/>
  <c r="U40" i="1"/>
  <c r="R40" i="1"/>
  <c r="U39" i="1"/>
  <c r="R39" i="1"/>
  <c r="U38" i="1"/>
  <c r="R38" i="1"/>
  <c r="U37" i="1"/>
  <c r="R37" i="1"/>
  <c r="U36" i="1"/>
  <c r="R36" i="1"/>
  <c r="I36" i="1"/>
  <c r="J36" i="1"/>
  <c r="U35" i="1"/>
  <c r="R35" i="1"/>
  <c r="U34" i="1"/>
  <c r="R34" i="1"/>
  <c r="U33" i="1"/>
  <c r="R33" i="1"/>
  <c r="U32" i="1"/>
  <c r="R32" i="1"/>
  <c r="U31" i="1"/>
  <c r="R31" i="1"/>
  <c r="U30" i="1"/>
  <c r="R30" i="1"/>
  <c r="I30" i="1"/>
  <c r="J30" i="1"/>
  <c r="I24" i="1"/>
  <c r="R23" i="1"/>
  <c r="R22" i="1"/>
  <c r="R21" i="1"/>
  <c r="U29" i="1"/>
  <c r="R29" i="1"/>
  <c r="U28" i="1"/>
  <c r="R28" i="1"/>
  <c r="U27" i="1"/>
  <c r="R27" i="1"/>
  <c r="U26" i="1"/>
  <c r="R26" i="1"/>
  <c r="U25" i="1"/>
  <c r="R25" i="1"/>
  <c r="U24" i="1"/>
  <c r="R24" i="1"/>
  <c r="AC37" i="1"/>
  <c r="AC31" i="1"/>
  <c r="AC73" i="1"/>
  <c r="AC25" i="1"/>
  <c r="AC43" i="1"/>
  <c r="AC67" i="1"/>
  <c r="AC58" i="1"/>
  <c r="AB58" i="1"/>
  <c r="AC59" i="1"/>
  <c r="AB59" i="1"/>
  <c r="J24" i="1"/>
  <c r="Y72" i="1"/>
  <c r="Y66" i="1"/>
  <c r="Y60" i="1"/>
  <c r="Y54" i="1"/>
  <c r="Y58" i="1"/>
  <c r="Y59" i="1"/>
  <c r="Y48" i="1"/>
  <c r="Y42" i="1"/>
  <c r="Y36" i="1"/>
  <c r="Y30" i="1"/>
  <c r="Y24" i="1"/>
  <c r="Z72" i="1"/>
  <c r="AA72" i="1"/>
  <c r="Y73" i="1"/>
  <c r="Z73" i="1"/>
  <c r="Z66" i="1"/>
  <c r="AA66" i="1"/>
  <c r="Y67" i="1"/>
  <c r="AA67" i="1"/>
  <c r="Y68" i="1"/>
  <c r="Z60" i="1"/>
  <c r="AA60" i="1"/>
  <c r="Y61" i="1"/>
  <c r="AA61" i="1"/>
  <c r="Y62" i="1"/>
  <c r="Z59" i="1"/>
  <c r="AA59" i="1"/>
  <c r="Z58" i="1"/>
  <c r="AA58" i="1"/>
  <c r="Z54" i="1"/>
  <c r="AA54" i="1"/>
  <c r="Z48" i="1"/>
  <c r="AA48" i="1"/>
  <c r="Y49" i="1"/>
  <c r="AA49" i="1"/>
  <c r="Y50" i="1"/>
  <c r="Z42" i="1"/>
  <c r="AA42" i="1"/>
  <c r="Z36" i="1"/>
  <c r="AA36" i="1"/>
  <c r="Y37" i="1"/>
  <c r="AA37" i="1"/>
  <c r="Y38" i="1"/>
  <c r="Z38" i="1"/>
  <c r="Z30" i="1"/>
  <c r="AA30" i="1"/>
  <c r="Y31" i="1"/>
  <c r="Z31" i="1"/>
  <c r="Z24" i="1"/>
  <c r="AA24" i="1"/>
  <c r="Y25" i="1"/>
  <c r="Z67" i="1"/>
  <c r="Z61" i="1"/>
  <c r="AA31" i="1"/>
  <c r="Y32" i="1"/>
  <c r="Z32" i="1"/>
  <c r="Z49" i="1"/>
  <c r="Z37" i="1"/>
  <c r="Z50" i="1"/>
  <c r="AA50" i="1"/>
  <c r="AA68" i="1"/>
  <c r="Y69" i="1"/>
  <c r="Z68" i="1"/>
  <c r="AA62" i="1"/>
  <c r="Y63" i="1"/>
  <c r="Z62" i="1"/>
  <c r="AA73" i="1"/>
  <c r="Y74" i="1"/>
  <c r="Y43" i="1"/>
  <c r="Y55" i="1"/>
  <c r="Y56" i="1"/>
  <c r="AA3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8" i="1"/>
  <c r="AD59" i="1"/>
  <c r="U19" i="1"/>
  <c r="U20" i="1"/>
  <c r="U21" i="1"/>
  <c r="U22" i="1"/>
  <c r="U23" i="1"/>
  <c r="Z69" i="1"/>
  <c r="AA69" i="1"/>
  <c r="Z63" i="1"/>
  <c r="AA63" i="1"/>
  <c r="Y64" i="1"/>
  <c r="AA32" i="1"/>
  <c r="Y33" i="1"/>
  <c r="AA33" i="1"/>
  <c r="Z56" i="1"/>
  <c r="AA56" i="1"/>
  <c r="Y57" i="1"/>
  <c r="Z74" i="1"/>
  <c r="AA74" i="1"/>
  <c r="Y75" i="1"/>
  <c r="Z55" i="1"/>
  <c r="AA55" i="1"/>
  <c r="Y51" i="1"/>
  <c r="Z43" i="1"/>
  <c r="AA43" i="1"/>
  <c r="Y44" i="1"/>
  <c r="Z44" i="1"/>
  <c r="Y40" i="1"/>
  <c r="Z40" i="1"/>
  <c r="Y39" i="1"/>
  <c r="Z25" i="1"/>
  <c r="AA25" i="1"/>
  <c r="Y26" i="1"/>
  <c r="Z26" i="1"/>
  <c r="AA44" i="1"/>
  <c r="Y45" i="1"/>
  <c r="AA45" i="1"/>
  <c r="Y46" i="1"/>
  <c r="Z64" i="1"/>
  <c r="AA64" i="1"/>
  <c r="Y65" i="1"/>
  <c r="Y70" i="1"/>
  <c r="Y71" i="1"/>
  <c r="Z33" i="1"/>
  <c r="Z51" i="1"/>
  <c r="AA51" i="1"/>
  <c r="Y52" i="1"/>
  <c r="Z52" i="1"/>
  <c r="Z45" i="1"/>
  <c r="Z57" i="1"/>
  <c r="AA57" i="1"/>
  <c r="Y34" i="1"/>
  <c r="AA75" i="1"/>
  <c r="Z75" i="1"/>
  <c r="Z39" i="1"/>
  <c r="AA39" i="1"/>
  <c r="AA40" i="1"/>
  <c r="Y41" i="1"/>
  <c r="AA26" i="1"/>
  <c r="Y27" i="1"/>
  <c r="Z27" i="1"/>
  <c r="R20" i="1"/>
  <c r="Z71" i="1"/>
  <c r="AA71" i="1"/>
  <c r="Z70" i="1"/>
  <c r="AA70" i="1"/>
  <c r="Z65" i="1"/>
  <c r="AA65" i="1"/>
  <c r="Y76" i="1"/>
  <c r="Y77" i="1"/>
  <c r="AA52" i="1"/>
  <c r="Y53" i="1"/>
  <c r="Z53" i="1"/>
  <c r="AA46" i="1"/>
  <c r="Y47" i="1"/>
  <c r="Z46" i="1"/>
  <c r="Z34" i="1"/>
  <c r="AA34" i="1"/>
  <c r="Y35" i="1"/>
  <c r="Z35" i="1"/>
  <c r="Z41" i="1"/>
  <c r="AA41" i="1"/>
  <c r="AA27" i="1"/>
  <c r="Y28" i="1"/>
  <c r="AA28" i="1"/>
  <c r="Y29" i="1"/>
  <c r="Y18" i="1"/>
  <c r="Z18" i="1"/>
  <c r="Z77" i="1"/>
  <c r="AA77" i="1"/>
  <c r="Z76" i="1"/>
  <c r="AA76" i="1"/>
  <c r="Z47" i="1"/>
  <c r="AA47" i="1"/>
  <c r="AA53" i="1"/>
  <c r="AA35" i="1"/>
  <c r="Z28" i="1"/>
  <c r="Z29" i="1"/>
  <c r="AA29" i="1"/>
  <c r="R19" i="1"/>
  <c r="AC19" i="1"/>
  <c r="AA18" i="1"/>
  <c r="Y19" i="1"/>
  <c r="Z19" i="1"/>
  <c r="AA19" i="1"/>
  <c r="Y20" i="1"/>
  <c r="Z20" i="1"/>
  <c r="AA20" i="1"/>
  <c r="Y21" i="1"/>
  <c r="AA21" i="1"/>
  <c r="Y22" i="1"/>
  <c r="Z22" i="1"/>
  <c r="AA22" i="1"/>
  <c r="Y23" i="1"/>
  <c r="Z21" i="1"/>
  <c r="Z23" i="1"/>
  <c r="AA23" i="1"/>
  <c r="AC36" i="1"/>
  <c r="AB36" i="1"/>
  <c r="AC74" i="1"/>
  <c r="AC66" i="1"/>
  <c r="AC48" i="1"/>
  <c r="AB48" i="1"/>
  <c r="AC60" i="1"/>
  <c r="AB60" i="1"/>
  <c r="AC30" i="1"/>
  <c r="AB30" i="1"/>
  <c r="AC54" i="1"/>
  <c r="AB54" i="1"/>
  <c r="AC42" i="1"/>
  <c r="AB42" i="1"/>
  <c r="J40" i="19"/>
  <c r="V30" i="19"/>
  <c r="AH20" i="19"/>
  <c r="J30" i="19"/>
  <c r="V20" i="19"/>
  <c r="AH10" i="19"/>
  <c r="P10" i="19"/>
  <c r="AB50" i="19"/>
  <c r="J50" i="19"/>
  <c r="AB40" i="19"/>
  <c r="P30" i="19"/>
  <c r="V50" i="19"/>
  <c r="P50" i="19"/>
  <c r="AB10" i="19"/>
  <c r="AH30" i="19"/>
  <c r="AH40" i="19"/>
  <c r="J10" i="19"/>
  <c r="AB20" i="19"/>
  <c r="AH50" i="19"/>
  <c r="AD42" i="1"/>
  <c r="V10" i="19"/>
  <c r="P20" i="19"/>
  <c r="J20" i="19"/>
  <c r="P40" i="19"/>
  <c r="V40" i="19"/>
  <c r="AB30" i="19"/>
  <c r="J11" i="19"/>
  <c r="V11" i="19"/>
  <c r="AB21" i="19"/>
  <c r="P31" i="19"/>
  <c r="J31" i="19"/>
  <c r="AB41" i="19"/>
  <c r="AD48" i="1"/>
  <c r="AH41" i="19"/>
  <c r="P41" i="19"/>
  <c r="J21" i="19"/>
  <c r="AB31" i="19"/>
  <c r="AB51" i="19"/>
  <c r="P21" i="19"/>
  <c r="V41" i="19"/>
  <c r="V31" i="19"/>
  <c r="AH21" i="19"/>
  <c r="AB11" i="19"/>
  <c r="P51" i="19"/>
  <c r="V21" i="19"/>
  <c r="AH31" i="19"/>
  <c r="V51" i="19"/>
  <c r="J51" i="19"/>
  <c r="AH51" i="19"/>
  <c r="AH11" i="19"/>
  <c r="J41" i="19"/>
  <c r="P11" i="19"/>
  <c r="AB31" i="1"/>
  <c r="AC32" i="1"/>
  <c r="AD60"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6" i="1"/>
  <c r="AB73" i="1"/>
  <c r="AD36"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30"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20" i="1"/>
  <c r="AB19" i="1"/>
  <c r="AB74" i="1"/>
  <c r="AC75" i="1"/>
  <c r="AC44" i="1"/>
  <c r="AB43" i="1"/>
  <c r="AB49" i="1"/>
  <c r="AC50" i="1"/>
  <c r="AB50" i="1"/>
  <c r="AC51" i="1"/>
  <c r="V32" i="19"/>
  <c r="P42" i="19"/>
  <c r="J12" i="19"/>
  <c r="J32" i="19"/>
  <c r="AB52" i="19"/>
  <c r="AD54" i="1"/>
  <c r="J22" i="19"/>
  <c r="V22" i="19"/>
  <c r="J52" i="19"/>
  <c r="AH12" i="19"/>
  <c r="J42" i="19"/>
  <c r="AH42" i="19"/>
  <c r="P32" i="19"/>
  <c r="AB12" i="19"/>
  <c r="AH32" i="19"/>
  <c r="AB32" i="19"/>
  <c r="AB42" i="19"/>
  <c r="V42" i="19"/>
  <c r="V12" i="19"/>
  <c r="V52" i="19"/>
  <c r="AB22" i="19"/>
  <c r="AH52" i="19"/>
  <c r="AH22" i="19"/>
  <c r="P22" i="19"/>
  <c r="P12" i="19"/>
  <c r="P52" i="19"/>
  <c r="AC56" i="1"/>
  <c r="AB56" i="1"/>
  <c r="AC57" i="1"/>
  <c r="AB57" i="1"/>
  <c r="AB55" i="1"/>
  <c r="AC26" i="1"/>
  <c r="AB25" i="1"/>
  <c r="AB61" i="1"/>
  <c r="AC62" i="1"/>
  <c r="AB67" i="1"/>
  <c r="AC68" i="1"/>
  <c r="AB37" i="1"/>
  <c r="AC38" i="1"/>
  <c r="W37" i="19"/>
  <c r="AI7" i="19"/>
  <c r="W17" i="19"/>
  <c r="W27" i="19"/>
  <c r="Q47" i="19"/>
  <c r="W7" i="19"/>
  <c r="AI17" i="19"/>
  <c r="K47" i="19"/>
  <c r="AI47" i="19"/>
  <c r="Q27" i="19"/>
  <c r="AC27" i="19"/>
  <c r="AC47" i="19"/>
  <c r="AC37" i="19"/>
  <c r="AI37" i="19"/>
  <c r="AD25" i="1"/>
  <c r="AC17" i="19"/>
  <c r="K37" i="19"/>
  <c r="AC7" i="19"/>
  <c r="W47" i="19"/>
  <c r="Q37" i="19"/>
  <c r="AI27" i="19"/>
  <c r="Q7" i="19"/>
  <c r="K27" i="19"/>
  <c r="K17" i="19"/>
  <c r="K7" i="19"/>
  <c r="Q17" i="19"/>
  <c r="AB75" i="1"/>
  <c r="AC76" i="1"/>
  <c r="K35" i="19"/>
  <c r="AC25" i="19"/>
  <c r="K45" i="19"/>
  <c r="AI45" i="19"/>
  <c r="W45" i="19"/>
  <c r="Q35" i="19"/>
  <c r="K55" i="19"/>
  <c r="AC15" i="19"/>
  <c r="Q15" i="19"/>
  <c r="AC35" i="19"/>
  <c r="AI35" i="19"/>
  <c r="Q55" i="19"/>
  <c r="AI25" i="19"/>
  <c r="AD73"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7"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9" i="1"/>
  <c r="AD55" i="19"/>
  <c r="R15" i="19"/>
  <c r="AJ35" i="19"/>
  <c r="AD74"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D66"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56" i="1"/>
  <c r="AD12" i="19"/>
  <c r="AD32" i="19"/>
  <c r="AD22" i="19"/>
  <c r="X52" i="19"/>
  <c r="AD52" i="19"/>
  <c r="L42" i="19"/>
  <c r="R42" i="19"/>
  <c r="AJ21" i="19"/>
  <c r="AD31" i="19"/>
  <c r="R21" i="19"/>
  <c r="AD41" i="19"/>
  <c r="AJ11" i="19"/>
  <c r="AJ51" i="19"/>
  <c r="AD50" i="1"/>
  <c r="L41" i="19"/>
  <c r="AD11" i="19"/>
  <c r="L21" i="19"/>
  <c r="L11" i="19"/>
  <c r="X51" i="19"/>
  <c r="X21" i="19"/>
  <c r="R11" i="19"/>
  <c r="R31" i="19"/>
  <c r="AJ41" i="19"/>
  <c r="L31" i="19"/>
  <c r="R51" i="19"/>
  <c r="X31" i="19"/>
  <c r="X11" i="19"/>
  <c r="X41" i="19"/>
  <c r="AJ31" i="19"/>
  <c r="AD51" i="19"/>
  <c r="R41" i="19"/>
  <c r="AD21" i="19"/>
  <c r="L51" i="19"/>
  <c r="AC27" i="1"/>
  <c r="AB26" i="1"/>
  <c r="AB38" i="1"/>
  <c r="AC39" i="1"/>
  <c r="AB62" i="1"/>
  <c r="AC63" i="1"/>
  <c r="K42" i="19"/>
  <c r="AC32" i="19"/>
  <c r="W42" i="19"/>
  <c r="AI52" i="19"/>
  <c r="K22" i="19"/>
  <c r="Q32" i="19"/>
  <c r="AI12" i="19"/>
  <c r="AC52" i="19"/>
  <c r="Q42" i="19"/>
  <c r="AC42" i="19"/>
  <c r="K12" i="19"/>
  <c r="Q22" i="19"/>
  <c r="W52" i="19"/>
  <c r="AI42" i="19"/>
  <c r="W32" i="19"/>
  <c r="AI22" i="19"/>
  <c r="W12" i="19"/>
  <c r="AI32" i="19"/>
  <c r="AC12" i="19"/>
  <c r="Q12" i="19"/>
  <c r="Q52" i="19"/>
  <c r="AD55" i="1"/>
  <c r="K32" i="19"/>
  <c r="W22" i="19"/>
  <c r="K52" i="19"/>
  <c r="AC22" i="19"/>
  <c r="AC40" i="19"/>
  <c r="W10" i="19"/>
  <c r="AC50" i="19"/>
  <c r="Q10" i="19"/>
  <c r="Q30" i="19"/>
  <c r="W50" i="19"/>
  <c r="K40" i="19"/>
  <c r="Q50" i="19"/>
  <c r="W20" i="19"/>
  <c r="AD43" i="1"/>
  <c r="K10" i="19"/>
  <c r="Q40" i="19"/>
  <c r="K30" i="19"/>
  <c r="AI50" i="19"/>
  <c r="AI20" i="19"/>
  <c r="K50" i="19"/>
  <c r="AI40" i="19"/>
  <c r="W40" i="19"/>
  <c r="K20" i="19"/>
  <c r="AC10" i="19"/>
  <c r="AI10" i="19"/>
  <c r="AC20" i="19"/>
  <c r="AI30" i="19"/>
  <c r="AC30" i="19"/>
  <c r="W30" i="19"/>
  <c r="Q20" i="19"/>
  <c r="AD19"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C33" i="1"/>
  <c r="AB32" i="1"/>
  <c r="AB68" i="1"/>
  <c r="AC69" i="1"/>
  <c r="K39" i="19"/>
  <c r="AC39" i="19"/>
  <c r="W29" i="19"/>
  <c r="AI49" i="19"/>
  <c r="W9" i="19"/>
  <c r="AC19" i="19"/>
  <c r="Q49" i="19"/>
  <c r="W49" i="19"/>
  <c r="AC9" i="19"/>
  <c r="AI9" i="19"/>
  <c r="Q29" i="19"/>
  <c r="W39" i="19"/>
  <c r="Q39" i="19"/>
  <c r="AD37"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61" i="1"/>
  <c r="Q33" i="19"/>
  <c r="AI23" i="19"/>
  <c r="K53" i="19"/>
  <c r="AC23" i="19"/>
  <c r="AC13" i="19"/>
  <c r="W23" i="19"/>
  <c r="W33" i="19"/>
  <c r="Q13" i="19"/>
  <c r="W13" i="19"/>
  <c r="AI13" i="19"/>
  <c r="Q43" i="19"/>
  <c r="Q23" i="19"/>
  <c r="W53" i="19"/>
  <c r="M12" i="19"/>
  <c r="AK42" i="19"/>
  <c r="AE32" i="19"/>
  <c r="AD57" i="1"/>
  <c r="M52" i="19"/>
  <c r="S12" i="19"/>
  <c r="M32" i="19"/>
  <c r="S52" i="19"/>
  <c r="Y52" i="19"/>
  <c r="Y42" i="19"/>
  <c r="AK12" i="19"/>
  <c r="S22" i="19"/>
  <c r="AE12" i="19"/>
  <c r="Y22" i="19"/>
  <c r="S32" i="19"/>
  <c r="AK52" i="19"/>
  <c r="M22" i="19"/>
  <c r="AK32" i="19"/>
  <c r="AE22" i="19"/>
  <c r="AE42" i="19"/>
  <c r="Y32" i="19"/>
  <c r="M42" i="19"/>
  <c r="Y12" i="19"/>
  <c r="AE52" i="19"/>
  <c r="AK22" i="19"/>
  <c r="S42" i="19"/>
  <c r="AB51" i="1"/>
  <c r="AC53" i="1"/>
  <c r="AB53" i="1"/>
  <c r="AC52" i="1"/>
  <c r="AB52" i="1"/>
  <c r="AB44" i="1"/>
  <c r="AC45" i="1"/>
  <c r="AC21" i="1"/>
  <c r="AB21" i="1"/>
  <c r="AB20" i="1"/>
  <c r="AC22"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31" i="1"/>
  <c r="AB22" i="1"/>
  <c r="AC23" i="1"/>
  <c r="AB23" i="1"/>
  <c r="R40" i="19"/>
  <c r="AD10" i="19"/>
  <c r="X40" i="19"/>
  <c r="AJ10" i="19"/>
  <c r="R50" i="19"/>
  <c r="X10" i="19"/>
  <c r="R30" i="19"/>
  <c r="AD44" i="1"/>
  <c r="L10" i="19"/>
  <c r="L50" i="19"/>
  <c r="AJ20" i="19"/>
  <c r="AJ40" i="19"/>
  <c r="AD30" i="19"/>
  <c r="R20" i="19"/>
  <c r="AD50" i="19"/>
  <c r="AJ30" i="19"/>
  <c r="AJ50" i="19"/>
  <c r="X30" i="19"/>
  <c r="AD20" i="19"/>
  <c r="L40" i="19"/>
  <c r="X50" i="19"/>
  <c r="X20" i="19"/>
  <c r="AD40" i="19"/>
  <c r="R10" i="19"/>
  <c r="L30" i="19"/>
  <c r="L20" i="19"/>
  <c r="AB63" i="1"/>
  <c r="AC64" i="1"/>
  <c r="AB76" i="1"/>
  <c r="AC77" i="1"/>
  <c r="AB77" i="1"/>
  <c r="AD47" i="19"/>
  <c r="AJ27" i="19"/>
  <c r="AD27" i="19"/>
  <c r="AJ7" i="19"/>
  <c r="AJ37" i="19"/>
  <c r="L27" i="19"/>
  <c r="AD17" i="19"/>
  <c r="L37" i="19"/>
  <c r="R17" i="19"/>
  <c r="AJ17" i="19"/>
  <c r="X7" i="19"/>
  <c r="X47" i="19"/>
  <c r="L7" i="19"/>
  <c r="L17" i="19"/>
  <c r="R27" i="19"/>
  <c r="X27" i="19"/>
  <c r="R7" i="19"/>
  <c r="X17" i="19"/>
  <c r="AJ47" i="19"/>
  <c r="L47" i="19"/>
  <c r="R37" i="19"/>
  <c r="AD7" i="19"/>
  <c r="X37" i="19"/>
  <c r="AD26" i="1"/>
  <c r="R47" i="19"/>
  <c r="AD37" i="19"/>
  <c r="AC34" i="1"/>
  <c r="AB34" i="1"/>
  <c r="AB33" i="1"/>
  <c r="AC35" i="1"/>
  <c r="AB35" i="1"/>
  <c r="AJ43" i="19"/>
  <c r="AD33" i="19"/>
  <c r="X33" i="19"/>
  <c r="X13" i="19"/>
  <c r="AD43" i="19"/>
  <c r="L43" i="19"/>
  <c r="AD62" i="1"/>
  <c r="X23" i="19"/>
  <c r="R33" i="19"/>
  <c r="R43" i="19"/>
  <c r="AD53" i="19"/>
  <c r="AJ13" i="19"/>
  <c r="R23" i="19"/>
  <c r="R13" i="19"/>
  <c r="AJ53" i="19"/>
  <c r="L33" i="19"/>
  <c r="L23" i="19"/>
  <c r="X43" i="19"/>
  <c r="X53" i="19"/>
  <c r="AD13" i="19"/>
  <c r="L53" i="19"/>
  <c r="L13" i="19"/>
  <c r="AD23" i="19"/>
  <c r="AJ33" i="19"/>
  <c r="AJ23" i="19"/>
  <c r="R53" i="19"/>
  <c r="AB27" i="1"/>
  <c r="AC28" i="1"/>
  <c r="M55" i="19"/>
  <c r="AK15" i="19"/>
  <c r="AE25" i="19"/>
  <c r="AD75"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D32"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D52"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D21" i="1"/>
  <c r="O11" i="19"/>
  <c r="O21" i="19"/>
  <c r="O51" i="19"/>
  <c r="AA31" i="19"/>
  <c r="AM31" i="19"/>
  <c r="AG51" i="19"/>
  <c r="AA41" i="19"/>
  <c r="AM11" i="19"/>
  <c r="U21" i="19"/>
  <c r="AG41" i="19"/>
  <c r="AM21" i="19"/>
  <c r="AM51" i="19"/>
  <c r="O41" i="19"/>
  <c r="U11" i="19"/>
  <c r="AG31" i="19"/>
  <c r="U41" i="19"/>
  <c r="AD53" i="1"/>
  <c r="AG11" i="19"/>
  <c r="AM41" i="19"/>
  <c r="AA21" i="19"/>
  <c r="AA51" i="19"/>
  <c r="U51" i="19"/>
  <c r="U31" i="19"/>
  <c r="AA11" i="19"/>
  <c r="AG21" i="19"/>
  <c r="O31" i="19"/>
  <c r="AB69" i="1"/>
  <c r="AC70" i="1"/>
  <c r="AB39" i="1"/>
  <c r="AC40" i="1"/>
  <c r="AB40" i="1"/>
  <c r="AC41" i="1"/>
  <c r="AB41" i="1"/>
  <c r="AJ46" i="19"/>
  <c r="AD46" i="19"/>
  <c r="L36" i="19"/>
  <c r="X16" i="19"/>
  <c r="AJ26" i="19"/>
  <c r="L46" i="19"/>
  <c r="X6" i="19"/>
  <c r="R36" i="19"/>
  <c r="X36" i="19"/>
  <c r="R6" i="19"/>
  <c r="AJ6" i="19"/>
  <c r="AD36" i="19"/>
  <c r="R46" i="19"/>
  <c r="AD26" i="19"/>
  <c r="L16" i="19"/>
  <c r="AD16" i="19"/>
  <c r="AD20" i="1"/>
  <c r="X46" i="19"/>
  <c r="X26" i="19"/>
  <c r="AJ36" i="19"/>
  <c r="R26" i="19"/>
  <c r="AD6" i="19"/>
  <c r="L6" i="19"/>
  <c r="L26" i="19"/>
  <c r="R16" i="19"/>
  <c r="AJ16" i="19"/>
  <c r="AB45" i="1"/>
  <c r="AC46" i="1"/>
  <c r="AE11" i="19"/>
  <c r="Y41" i="19"/>
  <c r="M41" i="19"/>
  <c r="Y21" i="19"/>
  <c r="AK41" i="19"/>
  <c r="S31" i="19"/>
  <c r="M31" i="19"/>
  <c r="M51" i="19"/>
  <c r="Y51" i="19"/>
  <c r="AK21" i="19"/>
  <c r="AK31" i="19"/>
  <c r="Y11" i="19"/>
  <c r="AE41" i="19"/>
  <c r="AE21" i="19"/>
  <c r="S51" i="19"/>
  <c r="AE51" i="19"/>
  <c r="AK51" i="19"/>
  <c r="M21" i="19"/>
  <c r="AE31" i="19"/>
  <c r="AD51" i="1"/>
  <c r="S41" i="19"/>
  <c r="AK11" i="19"/>
  <c r="S11" i="19"/>
  <c r="Y31" i="19"/>
  <c r="S21" i="19"/>
  <c r="M11" i="19"/>
  <c r="L54" i="19"/>
  <c r="AJ14" i="19"/>
  <c r="AD44" i="19"/>
  <c r="X54" i="19"/>
  <c r="R14" i="19"/>
  <c r="AD24" i="19"/>
  <c r="AD34" i="19"/>
  <c r="R54" i="19"/>
  <c r="L34" i="19"/>
  <c r="AJ34" i="19"/>
  <c r="X24" i="19"/>
  <c r="AJ24" i="19"/>
  <c r="X44" i="19"/>
  <c r="R24" i="19"/>
  <c r="AD68" i="1"/>
  <c r="X34" i="19"/>
  <c r="L14" i="19"/>
  <c r="AD14" i="19"/>
  <c r="L44" i="19"/>
  <c r="R44" i="19"/>
  <c r="AD54" i="19"/>
  <c r="X14" i="19"/>
  <c r="AJ44" i="19"/>
  <c r="R34" i="19"/>
  <c r="AJ54" i="19"/>
  <c r="L24" i="19"/>
  <c r="AD29" i="19"/>
  <c r="AD19" i="19"/>
  <c r="R39" i="19"/>
  <c r="R9" i="19"/>
  <c r="X49" i="19"/>
  <c r="X9" i="19"/>
  <c r="AD39" i="19"/>
  <c r="R29" i="19"/>
  <c r="L49" i="19"/>
  <c r="X19" i="19"/>
  <c r="X29" i="19"/>
  <c r="X39" i="19"/>
  <c r="L9" i="19"/>
  <c r="AD38" i="1"/>
  <c r="AD9" i="19"/>
  <c r="AJ49" i="19"/>
  <c r="L39" i="19"/>
  <c r="R19" i="19"/>
  <c r="AJ39" i="19"/>
  <c r="AJ29" i="19"/>
  <c r="AJ19" i="19"/>
  <c r="AJ9" i="19"/>
  <c r="AD49" i="19"/>
  <c r="L19" i="19"/>
  <c r="L29" i="19"/>
  <c r="R49" i="19"/>
  <c r="AB46" i="1"/>
  <c r="AC47" i="1"/>
  <c r="AB47" i="1"/>
  <c r="AG39" i="19"/>
  <c r="AG29" i="19"/>
  <c r="AM19" i="19"/>
  <c r="O39" i="19"/>
  <c r="AD41"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D69" i="1"/>
  <c r="AE24" i="19"/>
  <c r="S14" i="19"/>
  <c r="AK17" i="19"/>
  <c r="S27" i="19"/>
  <c r="S37" i="19"/>
  <c r="AE27" i="19"/>
  <c r="Y47" i="19"/>
  <c r="S7" i="19"/>
  <c r="M17" i="19"/>
  <c r="AE17" i="19"/>
  <c r="AK27" i="19"/>
  <c r="Y7" i="19"/>
  <c r="Y37" i="19"/>
  <c r="AE37" i="19"/>
  <c r="Y27" i="19"/>
  <c r="M47" i="19"/>
  <c r="AD27"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D33" i="1"/>
  <c r="AE28" i="19"/>
  <c r="AA55" i="19"/>
  <c r="O45" i="19"/>
  <c r="AA15" i="19"/>
  <c r="AM55" i="19"/>
  <c r="O55" i="19"/>
  <c r="AG35" i="19"/>
  <c r="AM25" i="19"/>
  <c r="AM35" i="19"/>
  <c r="AA25" i="19"/>
  <c r="AM45" i="19"/>
  <c r="AG25" i="19"/>
  <c r="AA35" i="19"/>
  <c r="O25" i="19"/>
  <c r="U25" i="19"/>
  <c r="AG45" i="19"/>
  <c r="U35" i="19"/>
  <c r="AA45" i="19"/>
  <c r="AM15" i="19"/>
  <c r="U45" i="19"/>
  <c r="O35" i="19"/>
  <c r="O15" i="19"/>
  <c r="AD77" i="1"/>
  <c r="AG15" i="19"/>
  <c r="U15" i="19"/>
  <c r="AG55" i="19"/>
  <c r="U55" i="19"/>
  <c r="AE40" i="19"/>
  <c r="Y30" i="19"/>
  <c r="M20" i="19"/>
  <c r="AD45"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D40" i="1"/>
  <c r="T19" i="19"/>
  <c r="AL49" i="19"/>
  <c r="T29" i="19"/>
  <c r="AF29" i="19"/>
  <c r="T18" i="19"/>
  <c r="N48" i="19"/>
  <c r="N8" i="19"/>
  <c r="T28" i="19"/>
  <c r="AF38" i="19"/>
  <c r="Z28" i="19"/>
  <c r="Z18" i="19"/>
  <c r="AF8" i="19"/>
  <c r="AD34"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6"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D39" i="1"/>
  <c r="M9" i="19"/>
  <c r="Y29" i="19"/>
  <c r="AB64" i="1"/>
  <c r="AC65" i="1"/>
  <c r="AB65" i="1"/>
  <c r="AM46" i="19"/>
  <c r="U36" i="19"/>
  <c r="AG16" i="19"/>
  <c r="O6" i="19"/>
  <c r="AA36" i="19"/>
  <c r="AM16" i="19"/>
  <c r="U6" i="19"/>
  <c r="AG46" i="19"/>
  <c r="AA16" i="19"/>
  <c r="AD23" i="1"/>
  <c r="AA6" i="19"/>
  <c r="AG6" i="19"/>
  <c r="AA46" i="19"/>
  <c r="AM26" i="19"/>
  <c r="U16" i="19"/>
  <c r="O36" i="19"/>
  <c r="U26" i="19"/>
  <c r="O46" i="19"/>
  <c r="AA26" i="19"/>
  <c r="AM6" i="19"/>
  <c r="U46" i="19"/>
  <c r="AG26" i="19"/>
  <c r="O16" i="19"/>
  <c r="AG36" i="19"/>
  <c r="O26" i="19"/>
  <c r="AM36" i="19"/>
  <c r="AB70" i="1"/>
  <c r="AC71" i="1"/>
  <c r="AB71" i="1"/>
  <c r="AC29" i="1"/>
  <c r="AB29" i="1"/>
  <c r="AB28" i="1"/>
  <c r="O8" i="19"/>
  <c r="AA48" i="19"/>
  <c r="AM38" i="19"/>
  <c r="U48" i="19"/>
  <c r="AA18" i="19"/>
  <c r="AG18" i="19"/>
  <c r="AG48" i="19"/>
  <c r="AM18" i="19"/>
  <c r="AA28" i="19"/>
  <c r="AG28" i="19"/>
  <c r="AA8" i="19"/>
  <c r="U18" i="19"/>
  <c r="AG38" i="19"/>
  <c r="U38" i="19"/>
  <c r="AM8" i="19"/>
  <c r="AA38" i="19"/>
  <c r="AM48" i="19"/>
  <c r="U28" i="19"/>
  <c r="O38" i="19"/>
  <c r="U8" i="19"/>
  <c r="AG8" i="19"/>
  <c r="AD35"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D63" i="1"/>
  <c r="M33" i="19"/>
  <c r="AF6" i="19"/>
  <c r="N46" i="19"/>
  <c r="Z26" i="19"/>
  <c r="AL6" i="19"/>
  <c r="AL36" i="19"/>
  <c r="AF26" i="19"/>
  <c r="Z6" i="19"/>
  <c r="T26" i="19"/>
  <c r="Z46" i="19"/>
  <c r="AF46" i="19"/>
  <c r="T46" i="19"/>
  <c r="T6" i="19"/>
  <c r="AF36" i="19"/>
  <c r="N26" i="19"/>
  <c r="Z16" i="19"/>
  <c r="AL26" i="19"/>
  <c r="Z36" i="19"/>
  <c r="N36" i="19"/>
  <c r="AL46" i="19"/>
  <c r="T36" i="19"/>
  <c r="AF16" i="19"/>
  <c r="N6" i="19"/>
  <c r="N16" i="19"/>
  <c r="AD22" i="1"/>
  <c r="AL16" i="19"/>
  <c r="T16" i="19"/>
  <c r="AG24" i="19"/>
  <c r="O44" i="19"/>
  <c r="O24" i="19"/>
  <c r="AM14" i="19"/>
  <c r="AG34" i="19"/>
  <c r="O34" i="19"/>
  <c r="AA44" i="19"/>
  <c r="O14" i="19"/>
  <c r="AA54" i="19"/>
  <c r="U14" i="19"/>
  <c r="AM44" i="19"/>
  <c r="AA34" i="19"/>
  <c r="AM24" i="19"/>
  <c r="AM54" i="19"/>
  <c r="AG14" i="19"/>
  <c r="AM34" i="19"/>
  <c r="U54" i="19"/>
  <c r="AG44" i="19"/>
  <c r="AA24" i="19"/>
  <c r="AG54" i="19"/>
  <c r="U34" i="19"/>
  <c r="U24" i="19"/>
  <c r="AD71" i="1"/>
  <c r="AA14" i="19"/>
  <c r="O54" i="19"/>
  <c r="U44" i="19"/>
  <c r="U43" i="19"/>
  <c r="U13" i="19"/>
  <c r="AM53" i="19"/>
  <c r="AA53" i="19"/>
  <c r="AA43" i="19"/>
  <c r="O53" i="19"/>
  <c r="O23" i="19"/>
  <c r="O13" i="19"/>
  <c r="AG43" i="19"/>
  <c r="U33" i="19"/>
  <c r="U23" i="19"/>
  <c r="AM13" i="19"/>
  <c r="AM23" i="19"/>
  <c r="AG13" i="19"/>
  <c r="AA23" i="19"/>
  <c r="AG33" i="19"/>
  <c r="AA33" i="19"/>
  <c r="AM33" i="19"/>
  <c r="AA13" i="19"/>
  <c r="AD65"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70" i="1"/>
  <c r="AF53" i="19"/>
  <c r="T43" i="19"/>
  <c r="Z53" i="19"/>
  <c r="N43" i="19"/>
  <c r="T23" i="19"/>
  <c r="AF43" i="19"/>
  <c r="Z13" i="19"/>
  <c r="Z43" i="19"/>
  <c r="AF23" i="19"/>
  <c r="AL13" i="19"/>
  <c r="Z23" i="19"/>
  <c r="AL43" i="19"/>
  <c r="AF13" i="19"/>
  <c r="AL23" i="19"/>
  <c r="N13" i="19"/>
  <c r="T33" i="19"/>
  <c r="AL53" i="19"/>
  <c r="N23" i="19"/>
  <c r="N53" i="19"/>
  <c r="AF33" i="19"/>
  <c r="N33" i="19"/>
  <c r="AD64" i="1"/>
  <c r="T53" i="19"/>
  <c r="AL33" i="19"/>
  <c r="T13" i="19"/>
  <c r="Z33" i="19"/>
  <c r="Z47" i="19"/>
  <c r="T7" i="19"/>
  <c r="AL37" i="19"/>
  <c r="T17" i="19"/>
  <c r="Z17" i="19"/>
  <c r="AF7" i="19"/>
  <c r="AF37" i="19"/>
  <c r="N17" i="19"/>
  <c r="AF27" i="19"/>
  <c r="AD28"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D47"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D29" i="1"/>
  <c r="AA17" i="19"/>
  <c r="O7" i="19"/>
  <c r="AA37" i="19"/>
  <c r="AA27" i="19"/>
  <c r="AM27" i="19"/>
  <c r="U17" i="19"/>
  <c r="U47" i="19"/>
  <c r="AG17" i="19"/>
  <c r="O47" i="19"/>
  <c r="Z40" i="19"/>
  <c r="AD46"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L48" i="1"/>
  <c r="M48" i="1"/>
  <c r="L18" i="1"/>
  <c r="M18" i="1"/>
  <c r="L36" i="1"/>
  <c r="M36" i="1"/>
  <c r="L30" i="1"/>
  <c r="M30" i="1"/>
  <c r="L60" i="1"/>
  <c r="M60" i="1"/>
  <c r="L54" i="1"/>
  <c r="M54" i="1"/>
  <c r="L42" i="1"/>
  <c r="M42" i="1"/>
  <c r="L24" i="1"/>
  <c r="M24" i="1"/>
  <c r="L72" i="1"/>
  <c r="M72" i="1"/>
  <c r="L66" i="1"/>
  <c r="M66" i="1"/>
  <c r="X6" i="18"/>
  <c r="AJ30" i="18"/>
  <c r="R22" i="18"/>
  <c r="L6" i="18"/>
  <c r="R30" i="18"/>
  <c r="X22" i="18"/>
  <c r="X38" i="18"/>
  <c r="AD38" i="18"/>
  <c r="O24" i="1"/>
  <c r="AD22" i="18"/>
  <c r="N24" i="1"/>
  <c r="AC24" i="1"/>
  <c r="AB24" i="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O42" i="1"/>
  <c r="L32" i="18"/>
  <c r="X8" i="18"/>
  <c r="X24" i="18"/>
  <c r="AJ8" i="18"/>
  <c r="N42" i="1"/>
  <c r="R40" i="18"/>
  <c r="L40" i="18"/>
  <c r="X16" i="18"/>
  <c r="L24" i="18"/>
  <c r="AJ24" i="18"/>
  <c r="X32" i="18"/>
  <c r="AJ40" i="18"/>
  <c r="R16" i="18"/>
  <c r="AD40" i="18"/>
  <c r="AD32" i="18"/>
  <c r="AD16" i="18"/>
  <c r="N54" i="1"/>
  <c r="J42" i="18"/>
  <c r="P34" i="18"/>
  <c r="AB18" i="18"/>
  <c r="AB42" i="18"/>
  <c r="AH34" i="18"/>
  <c r="P10" i="18"/>
  <c r="V34" i="18"/>
  <c r="P42" i="18"/>
  <c r="V42" i="18"/>
  <c r="AH42" i="18"/>
  <c r="AB26" i="18"/>
  <c r="AH26" i="18"/>
  <c r="V26" i="18"/>
  <c r="AB34" i="18"/>
  <c r="V10" i="18"/>
  <c r="AH18" i="18"/>
  <c r="J34" i="18"/>
  <c r="J10" i="18"/>
  <c r="AB10" i="18"/>
  <c r="J18" i="18"/>
  <c r="O54" i="1"/>
  <c r="P26" i="18"/>
  <c r="J26" i="18"/>
  <c r="AH10" i="18"/>
  <c r="P18" i="18"/>
  <c r="V18" i="18"/>
  <c r="X42" i="18"/>
  <c r="AD34" i="18"/>
  <c r="AD10" i="18"/>
  <c r="AD26" i="18"/>
  <c r="L10" i="18"/>
  <c r="L42" i="18"/>
  <c r="L26" i="18"/>
  <c r="X18" i="18"/>
  <c r="X34" i="18"/>
  <c r="X10" i="18"/>
  <c r="R18" i="18"/>
  <c r="AJ10" i="18"/>
  <c r="AD42" i="18"/>
  <c r="AJ34" i="18"/>
  <c r="R26" i="18"/>
  <c r="N60" i="1"/>
  <c r="L18" i="18"/>
  <c r="AJ26" i="18"/>
  <c r="AD18" i="18"/>
  <c r="R34" i="18"/>
  <c r="L34" i="18"/>
  <c r="AJ42" i="18"/>
  <c r="R10" i="18"/>
  <c r="R42" i="18"/>
  <c r="X26" i="18"/>
  <c r="AJ18" i="18"/>
  <c r="O60" i="1"/>
  <c r="T14" i="18"/>
  <c r="AL38" i="18"/>
  <c r="N14" i="18"/>
  <c r="Z6" i="18"/>
  <c r="T38" i="18"/>
  <c r="T22" i="18"/>
  <c r="AL14" i="18"/>
  <c r="N22" i="18"/>
  <c r="O30" i="1"/>
  <c r="AF22" i="18"/>
  <c r="N6" i="18"/>
  <c r="AF6" i="18"/>
  <c r="AF38" i="18"/>
  <c r="N30" i="1"/>
  <c r="N38" i="18"/>
  <c r="AL30" i="18"/>
  <c r="AL22" i="18"/>
  <c r="T6" i="18"/>
  <c r="AF14" i="18"/>
  <c r="AF30" i="18"/>
  <c r="Z22" i="18"/>
  <c r="T30" i="18"/>
  <c r="Z30" i="18"/>
  <c r="AL6" i="18"/>
  <c r="Z14" i="18"/>
  <c r="Z38" i="18"/>
  <c r="N30" i="18"/>
  <c r="J40" i="18"/>
  <c r="AB40" i="18"/>
  <c r="AH32" i="18"/>
  <c r="AB24" i="18"/>
  <c r="V16" i="18"/>
  <c r="N36" i="1"/>
  <c r="J16" i="18"/>
  <c r="P32" i="18"/>
  <c r="V24" i="18"/>
  <c r="P24" i="18"/>
  <c r="V40" i="18"/>
  <c r="P16" i="18"/>
  <c r="P40" i="18"/>
  <c r="V32" i="18"/>
  <c r="AH16" i="18"/>
  <c r="AB16" i="18"/>
  <c r="V8" i="18"/>
  <c r="AH24" i="18"/>
  <c r="AH8" i="18"/>
  <c r="AH40" i="18"/>
  <c r="J8" i="18"/>
  <c r="AB32" i="18"/>
  <c r="AB8" i="18"/>
  <c r="J24" i="18"/>
  <c r="J32" i="18"/>
  <c r="P8" i="18"/>
  <c r="O36" i="1"/>
  <c r="Z42" i="18"/>
  <c r="T18" i="18"/>
  <c r="AF34" i="18"/>
  <c r="AF42" i="18"/>
  <c r="N42" i="18"/>
  <c r="Z18" i="18"/>
  <c r="AL10" i="18"/>
  <c r="AL26" i="18"/>
  <c r="AF26" i="18"/>
  <c r="Z10" i="18"/>
  <c r="N18" i="18"/>
  <c r="T26" i="18"/>
  <c r="AF10" i="18"/>
  <c r="T34" i="18"/>
  <c r="N26" i="18"/>
  <c r="AL18" i="18"/>
  <c r="N10" i="18"/>
  <c r="AF18" i="18"/>
  <c r="Z26" i="18"/>
  <c r="AL34" i="18"/>
  <c r="N66" i="1"/>
  <c r="Z34" i="18"/>
  <c r="T10" i="18"/>
  <c r="O66" i="1"/>
  <c r="AL42" i="18"/>
  <c r="N34" i="18"/>
  <c r="T42" i="18"/>
  <c r="P14" i="18"/>
  <c r="V22" i="18"/>
  <c r="V14" i="18"/>
  <c r="P22" i="18"/>
  <c r="V38" i="18"/>
  <c r="AH14" i="18"/>
  <c r="AH38" i="18"/>
  <c r="J14" i="18"/>
  <c r="AB22" i="18"/>
  <c r="V30" i="18"/>
  <c r="AB14" i="18"/>
  <c r="AB38" i="18"/>
  <c r="J30" i="18"/>
  <c r="P38" i="18"/>
  <c r="AB6" i="18"/>
  <c r="N18" i="1"/>
  <c r="AC18" i="1"/>
  <c r="AB18" i="1"/>
  <c r="AH30" i="18"/>
  <c r="J38" i="18"/>
  <c r="AH6" i="18"/>
  <c r="V6" i="18"/>
  <c r="AB30" i="18"/>
  <c r="J22" i="18"/>
  <c r="J6" i="18"/>
  <c r="P30" i="18"/>
  <c r="AH22" i="18"/>
  <c r="P6" i="18"/>
  <c r="O18" i="1"/>
  <c r="AH12" i="18"/>
  <c r="J20" i="18"/>
  <c r="J44" i="18"/>
  <c r="AB28" i="18"/>
  <c r="P28" i="18"/>
  <c r="O72" i="1"/>
  <c r="P12" i="18"/>
  <c r="AH20" i="18"/>
  <c r="P44" i="18"/>
  <c r="AB12" i="18"/>
  <c r="P20" i="18"/>
  <c r="J36" i="18"/>
  <c r="P36" i="18"/>
  <c r="AB44" i="18"/>
  <c r="V44" i="18"/>
  <c r="J28" i="18"/>
  <c r="AH36" i="18"/>
  <c r="V12" i="18"/>
  <c r="V28" i="18"/>
  <c r="AH44" i="18"/>
  <c r="AB20" i="18"/>
  <c r="AB36" i="18"/>
  <c r="AH28" i="18"/>
  <c r="V36" i="18"/>
  <c r="V20" i="18"/>
  <c r="N72" i="1"/>
  <c r="AC72" i="1"/>
  <c r="AB72" i="1"/>
  <c r="J12" i="18"/>
  <c r="AF24" i="18"/>
  <c r="AF32" i="18"/>
  <c r="T40" i="18"/>
  <c r="N48" i="1"/>
  <c r="Z40" i="18"/>
  <c r="AL8" i="18"/>
  <c r="AF8" i="18"/>
  <c r="T8" i="18"/>
  <c r="Z16" i="18"/>
  <c r="T24" i="18"/>
  <c r="AL24" i="18"/>
  <c r="Z32" i="18"/>
  <c r="N32" i="18"/>
  <c r="N16" i="18"/>
  <c r="Z8" i="18"/>
  <c r="AL40" i="18"/>
  <c r="N8" i="18"/>
  <c r="N24" i="18"/>
  <c r="T32" i="18"/>
  <c r="T16" i="18"/>
  <c r="AF40" i="18"/>
  <c r="AF16" i="18"/>
  <c r="AL32" i="18"/>
  <c r="N40" i="18"/>
  <c r="Z24" i="18"/>
  <c r="AL16" i="18"/>
  <c r="O48" i="1"/>
  <c r="AH7" i="19"/>
  <c r="J27" i="19"/>
  <c r="P37" i="19"/>
  <c r="P47" i="19"/>
  <c r="V7" i="19"/>
  <c r="AB17" i="19"/>
  <c r="AB27" i="19"/>
  <c r="AH37" i="19"/>
  <c r="J7" i="19"/>
  <c r="J17" i="19"/>
  <c r="P27" i="19"/>
  <c r="V37" i="19"/>
  <c r="V47" i="19"/>
  <c r="AB7" i="19"/>
  <c r="AH17" i="19"/>
  <c r="J37" i="19"/>
  <c r="P17" i="19"/>
  <c r="P7" i="19"/>
  <c r="J47" i="19"/>
  <c r="AD24" i="1"/>
  <c r="V17" i="19"/>
  <c r="AH27" i="19"/>
  <c r="V27" i="19"/>
  <c r="AB37" i="19"/>
  <c r="AH47" i="19"/>
  <c r="AB47" i="19"/>
  <c r="P16" i="19"/>
  <c r="P6" i="19"/>
  <c r="AH6" i="19"/>
  <c r="V46" i="19"/>
  <c r="AH46" i="19"/>
  <c r="AB46" i="19"/>
  <c r="J6" i="19"/>
  <c r="P46" i="19"/>
  <c r="AB26" i="19"/>
  <c r="AB16" i="19"/>
  <c r="AH26" i="19"/>
  <c r="J16" i="19"/>
  <c r="V26" i="19"/>
  <c r="AH36" i="19"/>
  <c r="P26" i="19"/>
  <c r="V16" i="19"/>
  <c r="V36" i="19"/>
  <c r="AD18" i="1"/>
  <c r="AH16" i="19"/>
  <c r="V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D72" i="1"/>
  <c r="AB25" i="19"/>
  <c r="AH35" i="19"/>
  <c r="P55" i="19"/>
  <c r="J45" i="19"/>
  <c r="P25" i="19"/>
  <c r="P35" i="19"/>
  <c r="V5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alberto molano lopez</author>
  </authors>
  <commentList>
    <comment ref="L3" authorId="0" shapeId="0" xr:uid="{C4D5E9B4-6934-40E0-92B2-47329422547E}">
      <text>
        <r>
          <rPr>
            <b/>
            <sz val="9"/>
            <color indexed="81"/>
            <rFont val="Tahoma"/>
            <family val="2"/>
          </rPr>
          <t xml:space="preserve">version 7 </t>
        </r>
        <r>
          <rPr>
            <sz val="9"/>
            <color indexed="81"/>
            <rFont val="Tahoma"/>
            <family val="2"/>
          </rPr>
          <t>(dic.15/21): Se actualiza la Política y se unifican los formatos Mapa de riesgos y Matriz de controles conforme a la "Guía para la administración del riesgo y el diseño de controles en entidades públicas", versión 5, año 2020 del DAFP.</t>
        </r>
        <r>
          <rPr>
            <b/>
            <sz val="9"/>
            <color indexed="81"/>
            <rFont val="Tahoma"/>
            <family val="2"/>
          </rPr>
          <t xml:space="preserve">
versión 6 </t>
        </r>
        <r>
          <rPr>
            <sz val="9"/>
            <color indexed="81"/>
            <rFont val="Tahoma"/>
            <family val="2"/>
          </rPr>
          <t xml:space="preserve">(julio 11/18): se incluyen los objetivos especificos por Subproceso, se modifican algunos comentarios de celdas y se adicionan registros para una capacidad hasta de 12 riesgos por proceso; </t>
        </r>
        <r>
          <rPr>
            <b/>
            <sz val="9"/>
            <color indexed="81"/>
            <rFont val="Tahoma"/>
            <family val="2"/>
          </rPr>
          <t xml:space="preserve">versión 5 </t>
        </r>
        <r>
          <rPr>
            <sz val="9"/>
            <color indexed="81"/>
            <rFont val="Tahoma"/>
            <family val="2"/>
          </rPr>
          <t>(feb 23/18): se incluyeron los Subprocesos y se adicionan registros para una capacidad hasta de 8 riesgos por proceso.</t>
        </r>
      </text>
    </comment>
    <comment ref="B9" authorId="0" shapeId="0" xr:uid="{0BFB616C-4149-4120-8E0F-BA082DED9BA7}">
      <text>
        <r>
          <rPr>
            <sz val="9"/>
            <color indexed="81"/>
            <rFont val="Tahoma"/>
            <family val="2"/>
          </rPr>
          <t xml:space="preserve">Registre cada uno de los subprocesos que aparecen en la Caracterización del proceso </t>
        </r>
        <r>
          <rPr>
            <b/>
            <sz val="9"/>
            <color indexed="81"/>
            <rFont val="Tahoma"/>
            <family val="2"/>
          </rPr>
          <t xml:space="preserve">y, para cada uno de ellos, diligencie la informacion respectiva en un formato aparte. </t>
        </r>
        <r>
          <rPr>
            <sz val="9"/>
            <color indexed="81"/>
            <rFont val="Tahoma"/>
            <family val="2"/>
          </rPr>
          <t>Si no tiene, registre "N.A." y sólo diligencia la informacion correspondiente al Proceso.</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<sst xmlns="http://schemas.openxmlformats.org/spreadsheetml/2006/main" count="310" uniqueCount="223">
  <si>
    <t>Descripción del Riesgo</t>
  </si>
  <si>
    <t>Impacto</t>
  </si>
  <si>
    <t>Causa Inmediata</t>
  </si>
  <si>
    <t>Probabilidad</t>
  </si>
  <si>
    <t>%</t>
  </si>
  <si>
    <t>Alta</t>
  </si>
  <si>
    <t>Mayor</t>
  </si>
  <si>
    <t>Atributos</t>
  </si>
  <si>
    <t>Manual</t>
  </si>
  <si>
    <t>Automático</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</si>
  <si>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</si>
  <si>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</si>
  <si>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</si>
  <si>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</si>
  <si>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</si>
  <si>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</si>
  <si>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</si>
  <si>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</si>
  <si>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</si>
  <si>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</si>
  <si>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</si>
  <si>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</si>
  <si>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</si>
  <si>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</si>
  <si>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</si>
  <si>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</si>
  <si>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</si>
  <si>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</si>
  <si>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</si>
  <si>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</si>
  <si>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</si>
  <si>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</si>
  <si>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</si>
  <si>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</si>
  <si>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</si>
  <si>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</si>
  <si>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</si>
  <si>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</si>
  <si>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</si>
  <si>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</si>
  <si>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</si>
  <si>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</si>
  <si>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</si>
  <si>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</si>
  <si>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</si>
  <si>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</si>
  <si>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</si>
  <si>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</si>
  <si>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</si>
  <si>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</si>
  <si>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</si>
  <si>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</si>
  <si>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</si>
  <si>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</si>
  <si>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</si>
  <si>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</si>
  <si>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</si>
  <si>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</si>
  <si>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</si>
  <si>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</si>
  <si>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</si>
  <si>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</si>
  <si>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</si>
  <si>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Atributos de Eficiencia</t>
  </si>
  <si>
    <t>Va hacia las causas del riesgo, aseguran el resultado final esperado.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</si>
  <si>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</si>
  <si>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</si>
  <si>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</si>
  <si>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</si>
  <si>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</si>
  <si>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</si>
  <si>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</si>
  <si>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</si>
  <si>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</si>
  <si>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</si>
  <si>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</si>
  <si>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</si>
  <si>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</si>
  <si>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</si>
  <si>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</si>
  <si>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</si>
  <si>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</si>
  <si>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</si>
  <si>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</si>
  <si>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</si>
  <si>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</si>
  <si>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</si>
  <si>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</si>
  <si>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</si>
  <si>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</si>
  <si>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</si>
  <si>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</si>
  <si>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</si>
  <si>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</si>
  <si>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</si>
  <si>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</si>
  <si>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</si>
  <si>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</si>
  <si>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</si>
  <si>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</si>
  <si>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</si>
  <si>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</si>
  <si>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</si>
  <si>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</si>
  <si>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</si>
  <si>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</si>
  <si>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</si>
  <si>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</si>
  <si>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</si>
  <si>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</si>
  <si>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</si>
  <si>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</si>
  <si>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</si>
  <si>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</si>
  <si>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</si>
  <si>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</si>
  <si>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</si>
  <si>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</si>
  <si>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</si>
  <si>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</si>
  <si>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</si>
  <si>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</si>
  <si>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</si>
  <si>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</si>
  <si>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</si>
  <si>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</si>
  <si>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</si>
  <si>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</si>
  <si>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</si>
  <si>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</si>
  <si>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</si>
  <si>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</si>
  <si>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</si>
  <si>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</si>
  <si>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</si>
  <si>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</si>
  <si>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</si>
  <si>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</si>
  <si>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</si>
  <si>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</si>
  <si>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</si>
  <si>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</si>
  <si>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</si>
  <si>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</si>
  <si>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</si>
  <si>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</si>
  <si>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</si>
  <si>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</si>
  <si>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t xml:space="preserve"> Matriz de Calor Residual</t>
  </si>
  <si>
    <t>Matriz de Calor Inherente</t>
  </si>
  <si>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</si>
  <si>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</si>
  <si>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</si>
  <si>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</si>
  <si>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</si>
  <si>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</si>
  <si>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</si>
  <si>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</si>
  <si>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</si>
  <si>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</si>
  <si>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</si>
  <si>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</si>
  <si>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</si>
  <si>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</si>
  <si>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</si>
  <si>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</si>
  <si>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</si>
  <si>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</si>
  <si>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</si>
  <si>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</si>
  <si>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</si>
  <si>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</si>
  <si>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</si>
  <si>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</si>
  <si>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</si>
  <si>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</si>
  <si>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</si>
  <si>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</si>
  <si>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</si>
  <si>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</si>
  <si>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</si>
  <si>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</si>
  <si>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</si>
  <si>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</si>
  <si>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</si>
  <si>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</si>
  <si>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</si>
  <si>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</si>
  <si>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</si>
  <si>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</si>
  <si>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</si>
  <si>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</si>
  <si>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</si>
  <si>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</si>
  <si>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</si>
  <si>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</si>
  <si>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</si>
  <si>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</si>
  <si>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</si>
  <si>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</si>
  <si>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</si>
  <si>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ALCALDIA DE POPAYAN</t>
  </si>
  <si>
    <t>F-GMC-26</t>
  </si>
  <si>
    <t>MAPA DE RIESGOS POR PROCESO</t>
  </si>
  <si>
    <t>Página 1 de 1</t>
  </si>
  <si>
    <t>Versión 07</t>
  </si>
  <si>
    <t>Unidad admin.lider:</t>
  </si>
  <si>
    <t>Subproceso:</t>
  </si>
  <si>
    <t>No. orden</t>
  </si>
  <si>
    <t>Objetivo del proceso:</t>
  </si>
  <si>
    <t>Objetivos especificos del subproceso:</t>
  </si>
  <si>
    <t>Accion a implementar</t>
  </si>
  <si>
    <t xml:space="preserve"> AÑO:</t>
  </si>
  <si>
    <t xml:space="preserve">1. </t>
  </si>
  <si>
    <t xml:space="preserve">2. </t>
  </si>
  <si>
    <t xml:space="preserve">3. </t>
  </si>
  <si>
    <t>Atributos de para el diseño del control</t>
  </si>
  <si>
    <t>Peso %</t>
  </si>
  <si>
    <t>Detecta que algo ocurre y devuelve el proceso a los controles preventivos. Se pueden generar reprocesos.</t>
  </si>
  <si>
    <t>&lt;Subtotal</t>
  </si>
  <si>
    <t>Atributos informativos</t>
  </si>
  <si>
    <t>&lt;Total</t>
  </si>
  <si>
    <r>
      <rPr>
        <b/>
        <sz val="12"/>
        <color theme="9" tint="-0.249977111117893"/>
        <rFont val="Arial"/>
        <family val="2"/>
      </rPr>
      <t>Nota:</t>
    </r>
    <r>
      <rPr>
        <sz val="12"/>
        <color theme="1"/>
        <rFont val="Arial"/>
        <family val="2"/>
      </rPr>
      <t xml:space="preserve"> Los </t>
    </r>
    <r>
      <rPr>
        <b/>
        <sz val="12"/>
        <color theme="1"/>
        <rFont val="Arial"/>
        <family val="2"/>
      </rPr>
      <t xml:space="preserve">atributos informativos </t>
    </r>
    <r>
      <rPr>
        <sz val="12"/>
        <color theme="1"/>
        <rFont val="Arial"/>
        <family val="2"/>
      </rPr>
      <t>se recogerán de manera informativa, con el fin de conocer el entorno del control y complementar el análisis con elementos cualitativos; éstos no tienen una incidencia directa en su efectividad. Suman un 10% en su conjunto.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</si>
</sst>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Calibri"/>
      <family val="2"/>
      <scheme val="minor"/>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26"/>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9"/>
      <color indexed="81"/>
      <name val="Tahoma"/>
      <family val="2"/>
    </font>
    <font>
      <sz val="9"/>
      <color indexed="81"/>
      <name val="Tahoma"/>
      <family val="2"/>
    </font>
    <font>
      <b/>
      <sz val="13"/>
      <color theme="1"/>
      <name val="Arial Narrow"/>
      <family val="2"/>
    </font>
    <font>
      <sz val="13"/>
      <color theme="1"/>
      <name val="Arial Narrow"/>
      <family val="2"/>
    </font>
    <font>
      <b/>
      <sz val="11"/>
      <color rgb="FF000000"/>
      <name val="Arial"/>
      <family val="2"/>
    </font>
    <font>
      <sz val="11"/>
      <color rgb="FF000000"/>
      <name val="Arial"/>
      <family val="2"/>
    </font>
    <font>
      <b/>
      <sz val="11"/>
      <color theme="1"/>
      <name val="Arial"/>
      <family val="2"/>
    </font>
    <font>
      <b/>
      <sz val="11"/>
      <name val="Arial"/>
      <family val="2"/>
    </font>
    <font>
      <sz val="11"/>
      <color rgb="FF0033CC"/>
      <name val="Arial"/>
      <family val="2"/>
    </font>
    <font>
      <b/>
      <sz val="10"/>
      <color theme="1"/>
      <name val="Calibri"/>
      <family val="2"/>
      <scheme val="minor"/>
    </font>
    <font>
      <b/>
      <sz val="11"/>
      <color rgb="FF0033CC"/>
      <name val="Arial"/>
      <family val="2"/>
    </font>
    <font>
      <sz val="12"/>
      <color theme="1"/>
      <name val="Arial"/>
      <family val="2"/>
    </font>
    <font>
      <b/>
      <sz val="12"/>
      <color theme="9" tint="-0.249977111117893"/>
      <name val="Arial"/>
      <family val="2"/>
    </font>
    <font>
      <b/>
      <sz val="12"/>
      <color theme="1"/>
      <name val="Arial"/>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6F0"/>
        <bgColor indexed="64"/>
      </patternFill>
    </fill>
  </fills>
  <borders count="68">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9" fontId="14" fillId="0" borderId="0" applyFont="0" applyFill="0" applyBorder="0" applyAlignment="0" applyProtection="0"/>
    <xf numFmtId="0" fontId="41" fillId="0" borderId="0"/>
    <xf numFmtId="0" fontId="42" fillId="0" borderId="0"/>
    <xf numFmtId="0" fontId="5" fillId="0" borderId="0"/>
  </cellStyleXfs>
  <cellXfs count="37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Fill="1" applyAlignment="1">
      <alignment vertical="center"/>
    </xf>
    <xf numFmtId="0" fontId="29" fillId="0" borderId="0" xfId="0" applyFont="1" applyFill="1"/>
    <xf numFmtId="0" fontId="27" fillId="0" borderId="0" xfId="0" applyFont="1"/>
    <xf numFmtId="0" fontId="0" fillId="0" borderId="0" xfId="0" pivotButton="1"/>
    <xf numFmtId="0" fontId="12" fillId="0" borderId="0" xfId="0" applyFont="1" applyBorder="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3" fillId="3" borderId="36" xfId="2" applyFont="1" applyFill="1" applyBorder="1" applyProtection="1"/>
    <xf numFmtId="0" fontId="43" fillId="3" borderId="37" xfId="2" applyFont="1" applyFill="1" applyBorder="1" applyProtection="1"/>
    <xf numFmtId="0" fontId="43" fillId="3" borderId="38" xfId="2" applyFont="1" applyFill="1" applyBorder="1" applyProtection="1"/>
    <xf numFmtId="0" fontId="16" fillId="3" borderId="0" xfId="0" applyFont="1" applyFill="1" applyAlignment="1">
      <alignment vertical="center"/>
    </xf>
    <xf numFmtId="0" fontId="5" fillId="3" borderId="0" xfId="0" applyFont="1" applyFill="1"/>
    <xf numFmtId="0" fontId="35" fillId="3" borderId="0" xfId="0" applyFont="1" applyFill="1"/>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3" fillId="3" borderId="5" xfId="2" applyFont="1" applyFill="1" applyBorder="1" applyProtection="1"/>
    <xf numFmtId="0" fontId="48" fillId="3" borderId="0" xfId="0" applyFont="1" applyFill="1" applyBorder="1" applyAlignment="1" applyProtection="1">
      <alignment horizontal="left" vertical="center" wrapText="1"/>
    </xf>
    <xf numFmtId="0" fontId="49" fillId="3" borderId="0" xfId="0" applyFont="1" applyFill="1" applyBorder="1" applyAlignment="1" applyProtection="1">
      <alignment horizontal="left" vertical="top" wrapText="1"/>
    </xf>
    <xf numFmtId="0" fontId="43" fillId="3" borderId="0" xfId="2" applyFont="1" applyFill="1" applyBorder="1" applyProtection="1"/>
    <xf numFmtId="0" fontId="43" fillId="3" borderId="6" xfId="2" applyFont="1" applyFill="1" applyBorder="1" applyProtection="1"/>
    <xf numFmtId="0" fontId="43" fillId="3" borderId="7" xfId="2" applyFont="1" applyFill="1" applyBorder="1" applyProtection="1"/>
    <xf numFmtId="0" fontId="43" fillId="3" borderId="9" xfId="2" applyFont="1" applyFill="1" applyBorder="1" applyProtection="1"/>
    <xf numFmtId="0" fontId="43" fillId="3" borderId="8" xfId="2" applyFont="1" applyFill="1" applyBorder="1" applyProtection="1"/>
    <xf numFmtId="0" fontId="47" fillId="3" borderId="0" xfId="2" applyFont="1" applyFill="1" applyBorder="1" applyAlignment="1" applyProtection="1">
      <alignment horizontal="left" vertical="center" wrapText="1"/>
    </xf>
    <xf numFmtId="0" fontId="43" fillId="3" borderId="0" xfId="2" applyFont="1" applyFill="1" applyBorder="1" applyAlignment="1" applyProtection="1">
      <alignment horizontal="left" vertical="center" wrapText="1"/>
    </xf>
    <xf numFmtId="0" fontId="43" fillId="3" borderId="0" xfId="2" quotePrefix="1" applyFont="1" applyFill="1" applyBorder="1" applyAlignment="1" applyProtection="1">
      <alignment horizontal="left" vertical="center" wrapText="1"/>
    </xf>
    <xf numFmtId="0" fontId="43" fillId="3" borderId="6" xfId="2" applyFont="1" applyFill="1" applyBorder="1" applyAlignment="1" applyProtection="1"/>
    <xf numFmtId="0" fontId="45" fillId="3" borderId="5" xfId="2" quotePrefix="1" applyFont="1" applyFill="1" applyBorder="1" applyAlignment="1" applyProtection="1">
      <alignment horizontal="left" vertical="top" wrapText="1"/>
    </xf>
    <xf numFmtId="0" fontId="46" fillId="3" borderId="0" xfId="2" quotePrefix="1" applyFont="1" applyFill="1" applyBorder="1" applyAlignment="1" applyProtection="1">
      <alignment horizontal="left" vertical="top" wrapText="1"/>
    </xf>
    <xf numFmtId="0" fontId="46" fillId="3" borderId="6" xfId="2" quotePrefix="1" applyFont="1" applyFill="1" applyBorder="1" applyAlignment="1" applyProtection="1">
      <alignment horizontal="left" vertical="top" wrapText="1"/>
    </xf>
    <xf numFmtId="0" fontId="1" fillId="3" borderId="0" xfId="0" applyFont="1" applyFill="1" applyBorder="1" applyAlignment="1">
      <alignment horizontal="left" vertical="center"/>
    </xf>
    <xf numFmtId="0" fontId="41" fillId="0" borderId="60" xfId="0" applyFont="1" applyBorder="1"/>
    <xf numFmtId="10" fontId="52" fillId="0" borderId="19" xfId="0" applyNumberFormat="1" applyFont="1" applyBorder="1" applyAlignment="1" applyProtection="1">
      <alignment horizontal="center" vertical="center"/>
    </xf>
    <xf numFmtId="0" fontId="41" fillId="0" borderId="62" xfId="0" applyFont="1" applyBorder="1"/>
    <xf numFmtId="0" fontId="41" fillId="0" borderId="64" xfId="0" applyFont="1" applyBorder="1"/>
    <xf numFmtId="0" fontId="4" fillId="0" borderId="0" xfId="0" applyFont="1" applyFill="1" applyAlignment="1">
      <alignment horizontal="center" vertical="center"/>
    </xf>
    <xf numFmtId="0" fontId="1" fillId="0" borderId="19" xfId="0" applyFont="1" applyBorder="1" applyAlignment="1" applyProtection="1">
      <alignment horizontal="center" vertical="top"/>
    </xf>
    <xf numFmtId="0" fontId="6" fillId="0" borderId="19" xfId="0" applyFont="1" applyBorder="1" applyAlignment="1" applyProtection="1">
      <alignment horizontal="justify" vertical="top" wrapText="1"/>
      <protection locked="0"/>
    </xf>
    <xf numFmtId="0" fontId="1" fillId="0" borderId="19" xfId="0" applyFont="1" applyBorder="1" applyAlignment="1" applyProtection="1">
      <alignment horizontal="center" vertical="top"/>
      <protection hidden="1"/>
    </xf>
    <xf numFmtId="9" fontId="1" fillId="0" borderId="19" xfId="0" applyNumberFormat="1" applyFont="1" applyBorder="1" applyAlignment="1" applyProtection="1">
      <alignment horizontal="center" vertical="top"/>
      <protection hidden="1"/>
    </xf>
    <xf numFmtId="164" fontId="1" fillId="0" borderId="19" xfId="1" applyNumberFormat="1" applyFont="1" applyBorder="1" applyAlignment="1">
      <alignment horizontal="center" vertical="top"/>
    </xf>
    <xf numFmtId="0" fontId="1" fillId="0" borderId="19" xfId="0" applyFont="1" applyBorder="1" applyAlignment="1" applyProtection="1">
      <alignment horizontal="center" vertical="top" wrapText="1"/>
      <protection locked="0"/>
    </xf>
    <xf numFmtId="0" fontId="1" fillId="0" borderId="19" xfId="0" applyFont="1" applyBorder="1" applyAlignment="1" applyProtection="1">
      <alignment horizontal="center" vertical="top"/>
      <protection locked="0"/>
    </xf>
    <xf numFmtId="14" fontId="1" fillId="0" borderId="19" xfId="0" applyNumberFormat="1" applyFont="1" applyBorder="1" applyAlignment="1" applyProtection="1">
      <alignment horizontal="center" vertical="top"/>
      <protection locked="0"/>
    </xf>
    <xf numFmtId="0" fontId="1" fillId="0" borderId="19" xfId="0" applyFont="1" applyBorder="1" applyAlignment="1" applyProtection="1">
      <alignment horizontal="justify" vertical="top"/>
      <protection locked="0"/>
    </xf>
    <xf numFmtId="164" fontId="1" fillId="9" borderId="19" xfId="1" applyNumberFormat="1" applyFont="1" applyFill="1" applyBorder="1" applyAlignment="1">
      <alignment horizontal="center" vertical="top"/>
    </xf>
    <xf numFmtId="0" fontId="55" fillId="2" borderId="19" xfId="0" applyFont="1" applyFill="1" applyBorder="1" applyAlignment="1">
      <alignment horizontal="center" vertical="center"/>
    </xf>
    <xf numFmtId="0" fontId="55" fillId="2" borderId="19" xfId="0" applyFont="1" applyFill="1" applyBorder="1" applyAlignment="1">
      <alignment horizontal="justify" vertical="center"/>
    </xf>
    <xf numFmtId="10" fontId="52" fillId="2" borderId="66" xfId="0" applyNumberFormat="1" applyFont="1" applyFill="1" applyBorder="1" applyAlignment="1" applyProtection="1">
      <alignment horizontal="right" vertical="center" wrapText="1"/>
    </xf>
    <xf numFmtId="1" fontId="52" fillId="16" borderId="65" xfId="0" applyNumberFormat="1" applyFont="1" applyFill="1" applyBorder="1" applyAlignment="1" applyProtection="1">
      <alignment horizontal="center" vertical="center" wrapText="1"/>
    </xf>
    <xf numFmtId="0" fontId="4" fillId="0" borderId="19" xfId="0" applyFont="1" applyFill="1" applyBorder="1" applyAlignment="1" applyProtection="1">
      <alignment horizontal="center" vertical="top" wrapText="1"/>
      <protection hidden="1"/>
    </xf>
    <xf numFmtId="0" fontId="4" fillId="0" borderId="19" xfId="0" applyFont="1" applyBorder="1" applyAlignment="1" applyProtection="1">
      <alignment horizontal="center" vertical="top" wrapText="1"/>
      <protection hidden="1"/>
    </xf>
    <xf numFmtId="0" fontId="1" fillId="0" borderId="19" xfId="0" applyFont="1" applyBorder="1" applyAlignment="1" applyProtection="1">
      <alignment horizontal="left" vertical="top"/>
      <protection locked="0"/>
    </xf>
    <xf numFmtId="0" fontId="57" fillId="15" borderId="30" xfId="0" applyFont="1" applyFill="1" applyBorder="1" applyAlignment="1">
      <alignment horizontal="center" vertical="center" wrapText="1" readingOrder="1"/>
    </xf>
    <xf numFmtId="0" fontId="57" fillId="15" borderId="31" xfId="0" applyFont="1" applyFill="1" applyBorder="1" applyAlignment="1">
      <alignment horizontal="center" vertical="center" wrapText="1" readingOrder="1"/>
    </xf>
    <xf numFmtId="0" fontId="58" fillId="3" borderId="20" xfId="0" applyFont="1" applyFill="1" applyBorder="1" applyAlignment="1">
      <alignment horizontal="center" vertical="center" wrapText="1" readingOrder="1"/>
    </xf>
    <xf numFmtId="0" fontId="58" fillId="3" borderId="20" xfId="0" applyFont="1" applyFill="1" applyBorder="1" applyAlignment="1">
      <alignment horizontal="justify" vertical="center" wrapText="1" readingOrder="1"/>
    </xf>
    <xf numFmtId="9" fontId="58" fillId="3" borderId="28" xfId="0" applyNumberFormat="1" applyFont="1" applyFill="1" applyBorder="1" applyAlignment="1">
      <alignment horizontal="center" vertical="center" wrapText="1" readingOrder="1"/>
    </xf>
    <xf numFmtId="0" fontId="58" fillId="3" borderId="19" xfId="0" applyFont="1" applyFill="1" applyBorder="1" applyAlignment="1">
      <alignment horizontal="center" vertical="center" wrapText="1" readingOrder="1"/>
    </xf>
    <xf numFmtId="0" fontId="58" fillId="3" borderId="19" xfId="0" applyFont="1" applyFill="1" applyBorder="1" applyAlignment="1">
      <alignment horizontal="justify" vertical="center" wrapText="1" readingOrder="1"/>
    </xf>
    <xf numFmtId="9" fontId="58" fillId="3" borderId="24" xfId="0" applyNumberFormat="1" applyFont="1" applyFill="1" applyBorder="1" applyAlignment="1">
      <alignment horizontal="center" vertical="center" wrapText="1" readingOrder="1"/>
    </xf>
    <xf numFmtId="9" fontId="59" fillId="3" borderId="0" xfId="0" applyNumberFormat="1" applyFont="1" applyFill="1" applyAlignment="1">
      <alignment horizontal="center" vertical="center"/>
    </xf>
    <xf numFmtId="9" fontId="59" fillId="3" borderId="0" xfId="0" applyNumberFormat="1" applyFont="1" applyFill="1" applyAlignment="1">
      <alignment horizontal="left" vertical="center"/>
    </xf>
    <xf numFmtId="10" fontId="61" fillId="3" borderId="24" xfId="0" applyNumberFormat="1" applyFont="1" applyFill="1" applyBorder="1" applyAlignment="1">
      <alignment horizontal="center" vertical="center" wrapText="1" readingOrder="1"/>
    </xf>
    <xf numFmtId="0" fontId="62" fillId="3" borderId="0" xfId="0" applyFont="1" applyFill="1"/>
    <xf numFmtId="10" fontId="62" fillId="3" borderId="0" xfId="1" applyNumberFormat="1" applyFont="1" applyFill="1"/>
    <xf numFmtId="0" fontId="58" fillId="3" borderId="26" xfId="0" applyFont="1" applyFill="1" applyBorder="1" applyAlignment="1">
      <alignment horizontal="center" vertical="center" wrapText="1" readingOrder="1"/>
    </xf>
    <xf numFmtId="0" fontId="58" fillId="3" borderId="26" xfId="0" applyFont="1" applyFill="1" applyBorder="1" applyAlignment="1">
      <alignment horizontal="justify" vertical="center" wrapText="1" readingOrder="1"/>
    </xf>
    <xf numFmtId="9" fontId="63" fillId="3" borderId="0" xfId="0" applyNumberFormat="1" applyFont="1" applyFill="1" applyAlignment="1">
      <alignment horizontal="center" vertical="center"/>
    </xf>
    <xf numFmtId="9" fontId="63" fillId="3" borderId="0" xfId="0" applyNumberFormat="1" applyFont="1" applyFill="1" applyAlignment="1">
      <alignment horizontal="left" vertical="center"/>
    </xf>
    <xf numFmtId="0" fontId="49" fillId="3" borderId="49" xfId="2" applyFont="1" applyFill="1" applyBorder="1" applyAlignment="1" applyProtection="1">
      <alignment horizontal="justify" vertical="center" wrapText="1"/>
    </xf>
    <xf numFmtId="0" fontId="49" fillId="3" borderId="50" xfId="2" applyFont="1" applyFill="1" applyBorder="1" applyAlignment="1" applyProtection="1">
      <alignment horizontal="justify" vertical="center" wrapText="1"/>
    </xf>
    <xf numFmtId="0" fontId="48" fillId="3" borderId="56" xfId="0" applyFont="1" applyFill="1" applyBorder="1" applyAlignment="1" applyProtection="1">
      <alignment horizontal="left" vertical="center" wrapText="1"/>
    </xf>
    <xf numFmtId="0" fontId="48" fillId="3" borderId="57" xfId="0" applyFont="1" applyFill="1" applyBorder="1" applyAlignment="1" applyProtection="1">
      <alignment horizontal="left" vertical="center" wrapText="1"/>
    </xf>
    <xf numFmtId="0" fontId="48" fillId="3" borderId="43" xfId="3" applyFont="1" applyFill="1" applyBorder="1" applyAlignment="1" applyProtection="1">
      <alignment horizontal="left" vertical="top" wrapText="1" readingOrder="1"/>
    </xf>
    <xf numFmtId="0" fontId="48" fillId="3" borderId="44" xfId="3" applyFont="1" applyFill="1" applyBorder="1" applyAlignment="1" applyProtection="1">
      <alignment horizontal="left" vertical="top" wrapText="1" readingOrder="1"/>
    </xf>
    <xf numFmtId="0" fontId="49" fillId="3" borderId="45" xfId="2" applyFont="1" applyFill="1" applyBorder="1" applyAlignment="1" applyProtection="1">
      <alignment horizontal="justify" vertical="center" wrapText="1"/>
    </xf>
    <xf numFmtId="0" fontId="49" fillId="3" borderId="46" xfId="2" applyFont="1" applyFill="1" applyBorder="1" applyAlignment="1" applyProtection="1">
      <alignment horizontal="justify" vertical="center" wrapText="1"/>
    </xf>
    <xf numFmtId="0" fontId="48" fillId="3" borderId="47" xfId="0" applyFont="1" applyFill="1" applyBorder="1" applyAlignment="1" applyProtection="1">
      <alignment horizontal="left" vertical="center" wrapText="1"/>
    </xf>
    <xf numFmtId="0" fontId="48" fillId="3" borderId="48" xfId="0" applyFont="1" applyFill="1" applyBorder="1" applyAlignment="1" applyProtection="1">
      <alignment horizontal="left" vertical="center" wrapText="1"/>
    </xf>
    <xf numFmtId="0" fontId="43" fillId="3" borderId="5" xfId="2" applyFont="1" applyFill="1" applyBorder="1" applyAlignment="1" applyProtection="1">
      <alignment horizontal="left" vertical="top" wrapText="1"/>
    </xf>
    <xf numFmtId="0" fontId="43" fillId="3" borderId="0" xfId="2" applyFont="1" applyFill="1" applyBorder="1" applyAlignment="1" applyProtection="1">
      <alignment horizontal="left" vertical="top" wrapText="1"/>
    </xf>
    <xf numFmtId="0" fontId="43" fillId="3" borderId="6" xfId="2" applyFont="1" applyFill="1" applyBorder="1" applyAlignment="1" applyProtection="1">
      <alignment horizontal="left" vertical="top" wrapText="1"/>
    </xf>
    <xf numFmtId="0" fontId="48" fillId="3" borderId="58" xfId="0" applyFont="1" applyFill="1" applyBorder="1" applyAlignment="1" applyProtection="1">
      <alignment horizontal="left" vertical="center" wrapText="1"/>
    </xf>
    <xf numFmtId="0" fontId="48" fillId="3" borderId="59" xfId="0" applyFont="1" applyFill="1" applyBorder="1" applyAlignment="1" applyProtection="1">
      <alignment horizontal="left" vertical="center" wrapText="1"/>
    </xf>
    <xf numFmtId="0" fontId="49" fillId="3" borderId="51" xfId="0" applyFont="1" applyFill="1" applyBorder="1" applyAlignment="1" applyProtection="1">
      <alignment horizontal="justify" vertical="center" wrapText="1"/>
    </xf>
    <xf numFmtId="0" fontId="49" fillId="3" borderId="52" xfId="0" applyFont="1" applyFill="1" applyBorder="1" applyAlignment="1" applyProtection="1">
      <alignment horizontal="justify" vertical="center" wrapText="1"/>
    </xf>
    <xf numFmtId="0" fontId="44" fillId="14" borderId="33" xfId="2" applyFont="1" applyFill="1" applyBorder="1" applyAlignment="1" applyProtection="1">
      <alignment horizontal="center" vertical="center" wrapText="1"/>
    </xf>
    <xf numFmtId="0" fontId="44" fillId="14" borderId="34" xfId="2" applyFont="1" applyFill="1" applyBorder="1" applyAlignment="1" applyProtection="1">
      <alignment horizontal="center" vertical="center" wrapText="1"/>
    </xf>
    <xf numFmtId="0" fontId="44" fillId="14" borderId="35" xfId="2" applyFont="1" applyFill="1" applyBorder="1" applyAlignment="1" applyProtection="1">
      <alignment horizontal="center" vertical="center" wrapText="1"/>
    </xf>
    <xf numFmtId="0" fontId="43" fillId="0" borderId="5" xfId="2" quotePrefix="1" applyFont="1" applyBorder="1" applyAlignment="1" applyProtection="1">
      <alignment horizontal="left" vertical="center" wrapText="1"/>
    </xf>
    <xf numFmtId="0" fontId="43" fillId="0" borderId="0" xfId="2" quotePrefix="1" applyFont="1" applyBorder="1" applyAlignment="1" applyProtection="1">
      <alignment horizontal="left" vertical="center" wrapText="1"/>
    </xf>
    <xf numFmtId="0" fontId="43" fillId="0" borderId="6" xfId="2" quotePrefix="1" applyFont="1" applyBorder="1" applyAlignment="1" applyProtection="1">
      <alignment horizontal="left" vertical="center" wrapText="1"/>
    </xf>
    <xf numFmtId="0" fontId="43" fillId="0" borderId="53" xfId="2" quotePrefix="1" applyFont="1" applyBorder="1" applyAlignment="1" applyProtection="1">
      <alignment horizontal="left" vertical="center" wrapText="1"/>
    </xf>
    <xf numFmtId="0" fontId="43" fillId="0" borderId="54" xfId="2" quotePrefix="1" applyFont="1" applyBorder="1" applyAlignment="1" applyProtection="1">
      <alignment horizontal="left" vertical="center" wrapText="1"/>
    </xf>
    <xf numFmtId="0" fontId="43" fillId="0" borderId="55" xfId="2" quotePrefix="1" applyFont="1" applyBorder="1" applyAlignment="1" applyProtection="1">
      <alignment horizontal="left" vertical="center" wrapText="1"/>
    </xf>
    <xf numFmtId="0" fontId="45" fillId="3" borderId="36" xfId="2" quotePrefix="1" applyFont="1" applyFill="1" applyBorder="1" applyAlignment="1" applyProtection="1">
      <alignment horizontal="left" vertical="top" wrapText="1"/>
    </xf>
    <xf numFmtId="0" fontId="46" fillId="3" borderId="37" xfId="2" quotePrefix="1" applyFont="1" applyFill="1" applyBorder="1" applyAlignment="1" applyProtection="1">
      <alignment horizontal="left" vertical="top" wrapText="1"/>
    </xf>
    <xf numFmtId="0" fontId="46" fillId="3" borderId="38" xfId="2" quotePrefix="1" applyFont="1" applyFill="1" applyBorder="1" applyAlignment="1" applyProtection="1">
      <alignment horizontal="left" vertical="top" wrapText="1"/>
    </xf>
    <xf numFmtId="0" fontId="43" fillId="0" borderId="5" xfId="2" quotePrefix="1" applyFont="1" applyBorder="1" applyAlignment="1" applyProtection="1">
      <alignment horizontal="left" vertical="top" wrapText="1"/>
    </xf>
    <xf numFmtId="0" fontId="43" fillId="0" borderId="0" xfId="2" quotePrefix="1" applyFont="1" applyBorder="1" applyAlignment="1" applyProtection="1">
      <alignment horizontal="left" vertical="top" wrapText="1"/>
    </xf>
    <xf numFmtId="0" fontId="43" fillId="0" borderId="6" xfId="2" quotePrefix="1" applyFont="1" applyBorder="1" applyAlignment="1" applyProtection="1">
      <alignment horizontal="left" vertical="top" wrapText="1"/>
    </xf>
    <xf numFmtId="0" fontId="48" fillId="14" borderId="39" xfId="3" applyFont="1" applyFill="1" applyBorder="1" applyAlignment="1" applyProtection="1">
      <alignment horizontal="center" vertical="center" wrapText="1"/>
    </xf>
    <xf numFmtId="0" fontId="48" fillId="14" borderId="40" xfId="3" applyFont="1" applyFill="1" applyBorder="1" applyAlignment="1" applyProtection="1">
      <alignment horizontal="center" vertical="center" wrapText="1"/>
    </xf>
    <xf numFmtId="0" fontId="48" fillId="14" borderId="41" xfId="2" applyFont="1" applyFill="1" applyBorder="1" applyAlignment="1" applyProtection="1">
      <alignment horizontal="center" vertical="center"/>
    </xf>
    <xf numFmtId="0" fontId="48" fillId="14" borderId="42" xfId="2" applyFont="1" applyFill="1" applyBorder="1" applyAlignment="1" applyProtection="1">
      <alignment horizontal="center" vertical="center"/>
    </xf>
    <xf numFmtId="0" fontId="2" fillId="3" borderId="53" xfId="2" quotePrefix="1" applyFont="1" applyFill="1" applyBorder="1" applyAlignment="1" applyProtection="1">
      <alignment horizontal="justify" vertical="center" wrapText="1"/>
    </xf>
    <xf numFmtId="0" fontId="2" fillId="3" borderId="54" xfId="2" quotePrefix="1" applyFont="1" applyFill="1" applyBorder="1" applyAlignment="1" applyProtection="1">
      <alignment horizontal="justify" vertical="center" wrapText="1"/>
    </xf>
    <xf numFmtId="0" fontId="2" fillId="3" borderId="55" xfId="2" quotePrefix="1" applyFont="1" applyFill="1" applyBorder="1" applyAlignment="1" applyProtection="1">
      <alignment horizontal="justify" vertical="center" wrapText="1"/>
    </xf>
    <xf numFmtId="0" fontId="1" fillId="3" borderId="0" xfId="0" applyFont="1" applyFill="1" applyBorder="1" applyAlignment="1">
      <alignment horizontal="left" vertical="center"/>
    </xf>
    <xf numFmtId="0" fontId="55" fillId="2" borderId="19" xfId="0" applyFont="1" applyFill="1" applyBorder="1" applyAlignment="1">
      <alignment horizontal="center" vertical="center"/>
    </xf>
    <xf numFmtId="0" fontId="55" fillId="15" borderId="19" xfId="0" applyFont="1" applyFill="1" applyBorder="1" applyAlignment="1">
      <alignment horizontal="center" vertical="center"/>
    </xf>
    <xf numFmtId="9" fontId="1" fillId="0" borderId="19" xfId="0" applyNumberFormat="1" applyFont="1" applyBorder="1" applyAlignment="1" applyProtection="1">
      <alignment horizontal="center" vertical="top" wrapText="1"/>
      <protection hidden="1"/>
    </xf>
    <xf numFmtId="0" fontId="4" fillId="0" borderId="19" xfId="0" applyFont="1" applyBorder="1" applyAlignment="1" applyProtection="1">
      <alignment horizontal="center" vertical="top"/>
      <protection hidden="1"/>
    </xf>
    <xf numFmtId="0" fontId="1" fillId="0" borderId="19" xfId="0" applyFont="1" applyBorder="1" applyAlignment="1" applyProtection="1">
      <alignment horizontal="center" vertical="top"/>
    </xf>
    <xf numFmtId="0" fontId="1" fillId="0" borderId="19" xfId="0" applyFont="1" applyBorder="1" applyAlignment="1" applyProtection="1">
      <alignment horizontal="center" vertical="top" wrapText="1"/>
      <protection locked="0"/>
    </xf>
    <xf numFmtId="0" fontId="2" fillId="0" borderId="19" xfId="0" applyFont="1" applyBorder="1" applyAlignment="1" applyProtection="1">
      <alignment horizontal="center" vertical="top" wrapText="1"/>
      <protection locked="0"/>
    </xf>
    <xf numFmtId="0" fontId="1" fillId="0" borderId="19" xfId="0" applyFont="1" applyBorder="1" applyAlignment="1" applyProtection="1">
      <alignment horizontal="center" vertical="top"/>
      <protection locked="0"/>
    </xf>
    <xf numFmtId="0" fontId="4" fillId="0" borderId="19" xfId="0" applyFont="1" applyFill="1" applyBorder="1" applyAlignment="1" applyProtection="1">
      <alignment horizontal="center" vertical="top" wrapText="1"/>
      <protection hidden="1"/>
    </xf>
    <xf numFmtId="9" fontId="1" fillId="0" borderId="19" xfId="0" applyNumberFormat="1" applyFont="1" applyBorder="1" applyAlignment="1" applyProtection="1">
      <alignment horizontal="center" vertical="top" wrapText="1"/>
      <protection locked="0"/>
    </xf>
    <xf numFmtId="0" fontId="55" fillId="2" borderId="19" xfId="0" applyFont="1" applyFill="1" applyBorder="1" applyAlignment="1">
      <alignment horizontal="center" vertical="center" wrapText="1"/>
    </xf>
    <xf numFmtId="0" fontId="26" fillId="2" borderId="19" xfId="0" applyFont="1" applyFill="1" applyBorder="1" applyAlignment="1">
      <alignment horizontal="left" vertical="center"/>
    </xf>
    <xf numFmtId="0" fontId="26" fillId="2" borderId="66" xfId="0" applyFont="1" applyFill="1" applyBorder="1" applyAlignment="1">
      <alignment horizontal="left" vertical="center"/>
    </xf>
    <xf numFmtId="0" fontId="26" fillId="2" borderId="67" xfId="0" applyFont="1" applyFill="1" applyBorder="1" applyAlignment="1">
      <alignment horizontal="left" vertical="center"/>
    </xf>
    <xf numFmtId="0" fontId="26" fillId="15" borderId="66" xfId="0" applyFont="1" applyFill="1" applyBorder="1" applyAlignment="1">
      <alignment horizontal="left" vertical="center"/>
    </xf>
    <xf numFmtId="0" fontId="26" fillId="15" borderId="67" xfId="0" applyFont="1" applyFill="1" applyBorder="1" applyAlignment="1">
      <alignment horizontal="left" vertical="center"/>
    </xf>
    <xf numFmtId="0" fontId="55" fillId="15" borderId="19" xfId="0" applyFont="1" applyFill="1" applyBorder="1" applyAlignment="1">
      <alignment horizontal="center" vertical="center" wrapText="1"/>
    </xf>
    <xf numFmtId="0" fontId="1" fillId="0" borderId="19" xfId="0" applyFont="1" applyBorder="1" applyAlignment="1" applyProtection="1">
      <alignment horizontal="justify" vertical="top" wrapText="1"/>
      <protection locked="0"/>
    </xf>
    <xf numFmtId="0" fontId="2" fillId="0" borderId="19" xfId="0" applyFont="1" applyBorder="1" applyAlignment="1" applyProtection="1">
      <alignment horizontal="justify" vertical="top" wrapText="1"/>
      <protection locked="0"/>
    </xf>
    <xf numFmtId="0" fontId="56" fillId="16" borderId="19" xfId="0" applyFont="1" applyFill="1" applyBorder="1" applyAlignment="1">
      <alignment horizontal="left"/>
    </xf>
    <xf numFmtId="0" fontId="0" fillId="16" borderId="67" xfId="0" applyFill="1" applyBorder="1" applyAlignment="1">
      <alignment horizontal="justify"/>
    </xf>
    <xf numFmtId="0" fontId="0" fillId="16" borderId="65" xfId="0" applyFill="1" applyBorder="1" applyAlignment="1">
      <alignment horizontal="justify"/>
    </xf>
    <xf numFmtId="0" fontId="0" fillId="0" borderId="37" xfId="0" applyBorder="1" applyAlignment="1">
      <alignment horizontal="center"/>
    </xf>
    <xf numFmtId="0" fontId="52" fillId="0" borderId="66" xfId="0" applyFont="1" applyBorder="1" applyAlignment="1">
      <alignment horizontal="center" vertical="center" wrapText="1"/>
    </xf>
    <xf numFmtId="0" fontId="52" fillId="0" borderId="67" xfId="0" applyFont="1" applyBorder="1" applyAlignment="1">
      <alignment horizontal="center" vertical="center" wrapText="1"/>
    </xf>
    <xf numFmtId="0" fontId="52" fillId="0" borderId="65" xfId="0" applyFont="1" applyBorder="1" applyAlignment="1">
      <alignment horizontal="center" vertical="center" wrapText="1"/>
    </xf>
    <xf numFmtId="0" fontId="52" fillId="0" borderId="60"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61" xfId="0" applyFont="1" applyBorder="1" applyAlignment="1">
      <alignment horizontal="center" vertical="center" wrapText="1"/>
    </xf>
    <xf numFmtId="0" fontId="52" fillId="0" borderId="64" xfId="0" applyFont="1" applyBorder="1" applyAlignment="1">
      <alignment horizontal="center" vertical="center" wrapText="1"/>
    </xf>
    <xf numFmtId="0" fontId="52" fillId="0" borderId="54" xfId="0" applyFont="1" applyBorder="1" applyAlignment="1">
      <alignment horizontal="center" vertical="center" wrapText="1"/>
    </xf>
    <xf numFmtId="0" fontId="52" fillId="0" borderId="63"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0" xfId="0" applyFont="1" applyBorder="1" applyAlignment="1">
      <alignment horizontal="center" vertical="center"/>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38" fillId="11" borderId="11" xfId="0" applyFont="1" applyFill="1" applyBorder="1" applyAlignment="1">
      <alignment horizontal="center" vertical="center" wrapText="1" readingOrder="1"/>
    </xf>
    <xf numFmtId="0" fontId="38" fillId="11" borderId="12" xfId="0" applyFont="1" applyFill="1" applyBorder="1" applyAlignment="1">
      <alignment horizontal="center" vertical="center" wrapText="1" readingOrder="1"/>
    </xf>
    <xf numFmtId="0" fontId="38" fillId="11" borderId="13" xfId="0" applyFont="1" applyFill="1" applyBorder="1" applyAlignment="1">
      <alignment horizontal="center" vertical="center" wrapText="1" readingOrder="1"/>
    </xf>
    <xf numFmtId="0" fontId="38" fillId="11" borderId="14" xfId="0" applyFont="1" applyFill="1" applyBorder="1" applyAlignment="1">
      <alignment horizontal="center" vertical="center" wrapText="1" readingOrder="1"/>
    </xf>
    <xf numFmtId="0" fontId="38" fillId="11" borderId="0" xfId="0" applyFont="1" applyFill="1" applyBorder="1" applyAlignment="1">
      <alignment horizontal="center" vertical="center" wrapText="1" readingOrder="1"/>
    </xf>
    <xf numFmtId="0" fontId="38" fillId="11" borderId="15" xfId="0" applyFont="1" applyFill="1" applyBorder="1" applyAlignment="1">
      <alignment horizontal="center" vertical="center" wrapText="1" readingOrder="1"/>
    </xf>
    <xf numFmtId="0" fontId="38" fillId="11" borderId="16" xfId="0" applyFont="1" applyFill="1" applyBorder="1" applyAlignment="1">
      <alignment horizontal="center" vertical="center" wrapText="1" readingOrder="1"/>
    </xf>
    <xf numFmtId="0" fontId="38" fillId="11" borderId="17" xfId="0" applyFont="1" applyFill="1" applyBorder="1" applyAlignment="1">
      <alignment horizontal="center" vertical="center" wrapText="1" readingOrder="1"/>
    </xf>
    <xf numFmtId="0" fontId="38" fillId="11" borderId="18" xfId="0" applyFont="1" applyFill="1" applyBorder="1" applyAlignment="1">
      <alignment horizontal="center" vertical="center" wrapText="1" readingOrder="1"/>
    </xf>
    <xf numFmtId="0" fontId="39" fillId="0" borderId="3" xfId="0" applyFont="1" applyBorder="1" applyAlignment="1">
      <alignment horizontal="center" vertical="center" wrapText="1"/>
    </xf>
    <xf numFmtId="0" fontId="39" fillId="0" borderId="10" xfId="0" applyFont="1" applyBorder="1" applyAlignment="1">
      <alignment horizontal="center" vertical="center"/>
    </xf>
    <xf numFmtId="0" fontId="39" fillId="0" borderId="5" xfId="0" applyFont="1" applyBorder="1" applyAlignment="1">
      <alignment horizontal="center" vertical="center" wrapText="1"/>
    </xf>
    <xf numFmtId="0" fontId="39" fillId="0" borderId="0" xfId="0" applyFont="1" applyBorder="1" applyAlignment="1">
      <alignment horizontal="center" vertical="center"/>
    </xf>
    <xf numFmtId="0" fontId="39" fillId="0" borderId="5" xfId="0" applyFont="1" applyBorder="1" applyAlignment="1">
      <alignment horizontal="center" vertical="center"/>
    </xf>
    <xf numFmtId="0" fontId="39" fillId="0" borderId="0" xfId="0" applyFont="1" applyAlignment="1">
      <alignment horizontal="center" vertical="center"/>
    </xf>
    <xf numFmtId="0" fontId="39" fillId="0" borderId="7" xfId="0" applyFont="1" applyBorder="1" applyAlignment="1">
      <alignment horizontal="center" vertical="center"/>
    </xf>
    <xf numFmtId="0" fontId="39" fillId="0" borderId="9" xfId="0" applyFont="1" applyBorder="1" applyAlignment="1">
      <alignment horizontal="center" vertical="center"/>
    </xf>
    <xf numFmtId="0" fontId="38" fillId="12" borderId="11" xfId="0" applyFont="1" applyFill="1" applyBorder="1" applyAlignment="1">
      <alignment horizontal="center" vertical="center" wrapText="1" readingOrder="1"/>
    </xf>
    <xf numFmtId="0" fontId="38" fillId="12" borderId="12" xfId="0" applyFont="1" applyFill="1" applyBorder="1" applyAlignment="1">
      <alignment horizontal="center" vertical="center" wrapText="1" readingOrder="1"/>
    </xf>
    <xf numFmtId="0" fontId="38" fillId="12" borderId="13" xfId="0" applyFont="1" applyFill="1" applyBorder="1" applyAlignment="1">
      <alignment horizontal="center" vertical="center" wrapText="1" readingOrder="1"/>
    </xf>
    <xf numFmtId="0" fontId="38" fillId="12" borderId="14" xfId="0" applyFont="1" applyFill="1" applyBorder="1" applyAlignment="1">
      <alignment horizontal="center" vertical="center" wrapText="1" readingOrder="1"/>
    </xf>
    <xf numFmtId="0" fontId="38" fillId="12" borderId="0" xfId="0" applyFont="1" applyFill="1" applyBorder="1" applyAlignment="1">
      <alignment horizontal="center" vertical="center" wrapText="1" readingOrder="1"/>
    </xf>
    <xf numFmtId="0" fontId="38" fillId="12" borderId="15" xfId="0" applyFont="1" applyFill="1" applyBorder="1" applyAlignment="1">
      <alignment horizontal="center" vertical="center" wrapText="1" readingOrder="1"/>
    </xf>
    <xf numFmtId="0" fontId="38" fillId="12" borderId="16" xfId="0" applyFont="1" applyFill="1" applyBorder="1" applyAlignment="1">
      <alignment horizontal="center" vertical="center" wrapText="1" readingOrder="1"/>
    </xf>
    <xf numFmtId="0" fontId="38" fillId="12" borderId="17" xfId="0" applyFont="1" applyFill="1" applyBorder="1" applyAlignment="1">
      <alignment horizontal="center" vertical="center" wrapText="1" readingOrder="1"/>
    </xf>
    <xf numFmtId="0" fontId="38" fillId="12" borderId="18" xfId="0" applyFont="1" applyFill="1" applyBorder="1" applyAlignment="1">
      <alignment horizontal="center" vertical="center" wrapText="1" readingOrder="1"/>
    </xf>
    <xf numFmtId="0" fontId="37" fillId="0" borderId="0" xfId="0" applyFont="1" applyAlignment="1">
      <alignment horizontal="center" vertical="center" wrapText="1"/>
    </xf>
    <xf numFmtId="0" fontId="22" fillId="0" borderId="0" xfId="0" applyFont="1" applyAlignment="1">
      <alignment horizontal="center" vertical="center" wrapText="1"/>
    </xf>
    <xf numFmtId="0" fontId="39" fillId="0" borderId="4" xfId="0" applyFont="1" applyBorder="1" applyAlignment="1">
      <alignment horizontal="center" vertical="center"/>
    </xf>
    <xf numFmtId="0" fontId="39" fillId="0" borderId="6" xfId="0" applyFont="1" applyBorder="1" applyAlignment="1">
      <alignment horizontal="center" vertical="center"/>
    </xf>
    <xf numFmtId="0" fontId="39" fillId="0" borderId="8" xfId="0" applyFont="1" applyBorder="1" applyAlignment="1">
      <alignment horizontal="center" vertical="center"/>
    </xf>
    <xf numFmtId="0" fontId="38" fillId="5" borderId="11" xfId="0" applyFont="1" applyFill="1" applyBorder="1" applyAlignment="1">
      <alignment horizontal="center" vertical="center" wrapText="1" readingOrder="1"/>
    </xf>
    <xf numFmtId="0" fontId="38" fillId="5" borderId="12" xfId="0" applyFont="1" applyFill="1" applyBorder="1" applyAlignment="1">
      <alignment horizontal="center" vertical="center" wrapText="1" readingOrder="1"/>
    </xf>
    <xf numFmtId="0" fontId="38" fillId="5" borderId="13" xfId="0" applyFont="1" applyFill="1" applyBorder="1" applyAlignment="1">
      <alignment horizontal="center" vertical="center" wrapText="1" readingOrder="1"/>
    </xf>
    <xf numFmtId="0" fontId="38" fillId="5" borderId="14" xfId="0" applyFont="1" applyFill="1" applyBorder="1" applyAlignment="1">
      <alignment horizontal="center" vertical="center" wrapText="1" readingOrder="1"/>
    </xf>
    <xf numFmtId="0" fontId="38" fillId="5" borderId="0" xfId="0" applyFont="1" applyFill="1" applyBorder="1" applyAlignment="1">
      <alignment horizontal="center" vertical="center" wrapText="1" readingOrder="1"/>
    </xf>
    <xf numFmtId="0" fontId="38" fillId="5" borderId="15" xfId="0" applyFont="1" applyFill="1" applyBorder="1" applyAlignment="1">
      <alignment horizontal="center" vertical="center" wrapText="1" readingOrder="1"/>
    </xf>
    <xf numFmtId="0" fontId="38" fillId="5" borderId="16" xfId="0" applyFont="1" applyFill="1" applyBorder="1" applyAlignment="1">
      <alignment horizontal="center" vertical="center" wrapText="1" readingOrder="1"/>
    </xf>
    <xf numFmtId="0" fontId="38" fillId="5" borderId="17" xfId="0" applyFont="1" applyFill="1" applyBorder="1" applyAlignment="1">
      <alignment horizontal="center" vertical="center" wrapText="1" readingOrder="1"/>
    </xf>
    <xf numFmtId="0" fontId="38" fillId="5" borderId="18" xfId="0" applyFont="1" applyFill="1" applyBorder="1" applyAlignment="1">
      <alignment horizontal="center" vertical="center" wrapText="1" readingOrder="1"/>
    </xf>
    <xf numFmtId="0" fontId="38" fillId="13" borderId="11" xfId="0" applyFont="1" applyFill="1" applyBorder="1" applyAlignment="1">
      <alignment horizontal="center" vertical="center" wrapText="1" readingOrder="1"/>
    </xf>
    <xf numFmtId="0" fontId="38" fillId="13" borderId="12" xfId="0" applyFont="1" applyFill="1" applyBorder="1" applyAlignment="1">
      <alignment horizontal="center" vertical="center" wrapText="1" readingOrder="1"/>
    </xf>
    <xf numFmtId="0" fontId="38" fillId="13" borderId="13" xfId="0" applyFont="1" applyFill="1" applyBorder="1" applyAlignment="1">
      <alignment horizontal="center" vertical="center" wrapText="1" readingOrder="1"/>
    </xf>
    <xf numFmtId="0" fontId="38" fillId="13" borderId="14" xfId="0" applyFont="1" applyFill="1" applyBorder="1" applyAlignment="1">
      <alignment horizontal="center" vertical="center" wrapText="1" readingOrder="1"/>
    </xf>
    <xf numFmtId="0" fontId="38" fillId="13" borderId="0" xfId="0" applyFont="1" applyFill="1" applyBorder="1" applyAlignment="1">
      <alignment horizontal="center" vertical="center" wrapText="1" readingOrder="1"/>
    </xf>
    <xf numFmtId="0" fontId="38" fillId="13" borderId="15" xfId="0" applyFont="1" applyFill="1" applyBorder="1" applyAlignment="1">
      <alignment horizontal="center" vertical="center" wrapText="1" readingOrder="1"/>
    </xf>
    <xf numFmtId="0" fontId="38" fillId="13" borderId="16" xfId="0" applyFont="1" applyFill="1" applyBorder="1" applyAlignment="1">
      <alignment horizontal="center" vertical="center" wrapText="1" readingOrder="1"/>
    </xf>
    <xf numFmtId="0" fontId="38" fillId="13" borderId="17" xfId="0" applyFont="1" applyFill="1" applyBorder="1" applyAlignment="1">
      <alignment horizontal="center" vertical="center" wrapText="1" readingOrder="1"/>
    </xf>
    <xf numFmtId="0" fontId="38" fillId="13" borderId="18" xfId="0" applyFont="1" applyFill="1" applyBorder="1" applyAlignment="1">
      <alignment horizontal="center" vertical="center" wrapText="1" readingOrder="1"/>
    </xf>
    <xf numFmtId="0" fontId="39" fillId="0" borderId="10" xfId="0" applyFont="1" applyBorder="1" applyAlignment="1">
      <alignment horizontal="center" vertical="center" wrapText="1"/>
    </xf>
    <xf numFmtId="0" fontId="24" fillId="0" borderId="0" xfId="0" applyFont="1" applyAlignment="1">
      <alignment horizontal="center" vertical="center"/>
    </xf>
    <xf numFmtId="0" fontId="40" fillId="0" borderId="0" xfId="0" applyFont="1" applyAlignment="1">
      <alignment horizontal="center" vertical="center"/>
    </xf>
    <xf numFmtId="0" fontId="64" fillId="3" borderId="0" xfId="0" applyFont="1" applyFill="1" applyBorder="1" applyAlignment="1">
      <alignment horizontal="justify" vertical="center" wrapText="1"/>
    </xf>
    <xf numFmtId="0" fontId="36" fillId="15" borderId="21" xfId="0" applyFont="1" applyFill="1" applyBorder="1" applyAlignment="1">
      <alignment horizontal="center" vertical="center" wrapText="1" readingOrder="1"/>
    </xf>
    <xf numFmtId="0" fontId="36" fillId="15" borderId="22" xfId="0" applyFont="1" applyFill="1" applyBorder="1" applyAlignment="1">
      <alignment horizontal="center" vertical="center" wrapText="1" readingOrder="1"/>
    </xf>
    <xf numFmtId="0" fontId="36" fillId="15" borderId="32" xfId="0" applyFont="1" applyFill="1" applyBorder="1" applyAlignment="1">
      <alignment horizontal="center" vertical="center" wrapText="1" readingOrder="1"/>
    </xf>
    <xf numFmtId="0" fontId="57" fillId="15" borderId="29" xfId="0" applyFont="1" applyFill="1" applyBorder="1" applyAlignment="1">
      <alignment horizontal="center" vertical="center" wrapText="1" readingOrder="1"/>
    </xf>
    <xf numFmtId="0" fontId="57" fillId="15" borderId="30" xfId="0" applyFont="1" applyFill="1" applyBorder="1" applyAlignment="1">
      <alignment horizontal="center" vertical="center" wrapText="1" readingOrder="1"/>
    </xf>
    <xf numFmtId="0" fontId="57" fillId="3" borderId="27" xfId="0" applyFont="1" applyFill="1" applyBorder="1" applyAlignment="1">
      <alignment horizontal="center" vertical="center" wrapText="1" readingOrder="1"/>
    </xf>
    <xf numFmtId="0" fontId="57" fillId="3" borderId="23" xfId="0" applyFont="1" applyFill="1" applyBorder="1" applyAlignment="1">
      <alignment horizontal="center" vertical="center" wrapText="1" readingOrder="1"/>
    </xf>
    <xf numFmtId="0" fontId="58" fillId="3" borderId="20" xfId="0" applyFont="1" applyFill="1" applyBorder="1" applyAlignment="1">
      <alignment horizontal="center" vertical="center" wrapText="1" readingOrder="1"/>
    </xf>
    <xf numFmtId="0" fontId="58" fillId="3" borderId="19" xfId="0" applyFont="1" applyFill="1" applyBorder="1" applyAlignment="1">
      <alignment horizontal="center" vertical="center" wrapText="1" readingOrder="1"/>
    </xf>
    <xf numFmtId="0" fontId="60" fillId="3" borderId="23" xfId="0" applyFont="1" applyFill="1" applyBorder="1" applyAlignment="1">
      <alignment horizontal="center" vertical="center" wrapText="1" readingOrder="1"/>
    </xf>
    <xf numFmtId="0" fontId="57" fillId="3" borderId="25" xfId="0" applyFont="1" applyFill="1" applyBorder="1" applyAlignment="1">
      <alignment horizontal="center" vertical="center" wrapText="1" readingOrder="1"/>
    </xf>
    <xf numFmtId="0" fontId="58" fillId="3" borderId="26"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EF6F0"/>
      <color rgb="FFFEF2E8"/>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106135</xdr:rowOff>
    </xdr:from>
    <xdr:to>
      <xdr:col>2</xdr:col>
      <xdr:colOff>1064078</xdr:colOff>
      <xdr:row>3</xdr:row>
      <xdr:rowOff>114300</xdr:rowOff>
    </xdr:to>
    <xdr:pic>
      <xdr:nvPicPr>
        <xdr:cNvPr id="2" name="Imagen 4" descr="Logo Formato Papeleria-01">
          <a:extLst>
            <a:ext uri="{FF2B5EF4-FFF2-40B4-BE49-F238E27FC236}">
              <a16:creationId xmlns:a16="http://schemas.microsoft.com/office/drawing/2014/main" id="{F7BD3377-1A78-49DA-BFF5-F13318E4F1F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81075" y="315685"/>
          <a:ext cx="911678" cy="503465"/>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7" zoomScale="110" zoomScaleNormal="110" workbookViewId="0">
      <selection activeCell="E22" sqref="E22:F22"/>
    </sheetView>
  </sheetViews>
  <sheetFormatPr baseColWidth="10" defaultRowHeight="15" x14ac:dyDescent="0.25"/>
  <cols>
    <col min="1" max="1" width="2.85546875" style="82" customWidth="1"/>
    <col min="2" max="3" width="24.7109375" style="82" customWidth="1"/>
    <col min="4" max="4" width="16" style="82" customWidth="1"/>
    <col min="5" max="5" width="24.7109375" style="82" customWidth="1"/>
    <col min="6" max="6" width="27.7109375" style="82" customWidth="1"/>
    <col min="7" max="8" width="24.7109375" style="82" customWidth="1"/>
    <col min="9" max="16384" width="11.42578125" style="82"/>
  </cols>
  <sheetData>
    <row r="1" spans="2:8" ht="15.75" thickBot="1" x14ac:dyDescent="0.3"/>
    <row r="2" spans="2:8" ht="18" x14ac:dyDescent="0.25">
      <c r="B2" s="167" t="s">
        <v>153</v>
      </c>
      <c r="C2" s="168"/>
      <c r="D2" s="168"/>
      <c r="E2" s="168"/>
      <c r="F2" s="168"/>
      <c r="G2" s="168"/>
      <c r="H2" s="169"/>
    </row>
    <row r="3" spans="2:8" x14ac:dyDescent="0.25">
      <c r="B3" s="83"/>
      <c r="C3" s="84"/>
      <c r="D3" s="84"/>
      <c r="E3" s="84"/>
      <c r="F3" s="84"/>
      <c r="G3" s="84"/>
      <c r="H3" s="85"/>
    </row>
    <row r="4" spans="2:8" ht="63" customHeight="1" x14ac:dyDescent="0.25">
      <c r="B4" s="170" t="s">
        <v>196</v>
      </c>
      <c r="C4" s="171"/>
      <c r="D4" s="171"/>
      <c r="E4" s="171"/>
      <c r="F4" s="171"/>
      <c r="G4" s="171"/>
      <c r="H4" s="172"/>
    </row>
    <row r="5" spans="2:8" ht="63" customHeight="1" x14ac:dyDescent="0.25">
      <c r="B5" s="173"/>
      <c r="C5" s="174"/>
      <c r="D5" s="174"/>
      <c r="E5" s="174"/>
      <c r="F5" s="174"/>
      <c r="G5" s="174"/>
      <c r="H5" s="175"/>
    </row>
    <row r="6" spans="2:8" ht="16.5" x14ac:dyDescent="0.25">
      <c r="B6" s="176" t="s">
        <v>151</v>
      </c>
      <c r="C6" s="177"/>
      <c r="D6" s="177"/>
      <c r="E6" s="177"/>
      <c r="F6" s="177"/>
      <c r="G6" s="177"/>
      <c r="H6" s="178"/>
    </row>
    <row r="7" spans="2:8" ht="95.25" customHeight="1" x14ac:dyDescent="0.25">
      <c r="B7" s="186" t="s">
        <v>156</v>
      </c>
      <c r="C7" s="187"/>
      <c r="D7" s="187"/>
      <c r="E7" s="187"/>
      <c r="F7" s="187"/>
      <c r="G7" s="187"/>
      <c r="H7" s="188"/>
    </row>
    <row r="8" spans="2:8" ht="16.5" x14ac:dyDescent="0.25">
      <c r="B8" s="107"/>
      <c r="C8" s="108"/>
      <c r="D8" s="108"/>
      <c r="E8" s="108"/>
      <c r="F8" s="108"/>
      <c r="G8" s="108"/>
      <c r="H8" s="109"/>
    </row>
    <row r="9" spans="2:8" ht="16.5" customHeight="1" x14ac:dyDescent="0.25">
      <c r="B9" s="179" t="s">
        <v>189</v>
      </c>
      <c r="C9" s="180"/>
      <c r="D9" s="180"/>
      <c r="E9" s="180"/>
      <c r="F9" s="180"/>
      <c r="G9" s="180"/>
      <c r="H9" s="181"/>
    </row>
    <row r="10" spans="2:8" ht="44.25" customHeight="1" x14ac:dyDescent="0.25">
      <c r="B10" s="179"/>
      <c r="C10" s="180"/>
      <c r="D10" s="180"/>
      <c r="E10" s="180"/>
      <c r="F10" s="180"/>
      <c r="G10" s="180"/>
      <c r="H10" s="181"/>
    </row>
    <row r="11" spans="2:8" ht="15.75" thickBot="1" x14ac:dyDescent="0.3">
      <c r="B11" s="95"/>
      <c r="C11" s="98"/>
      <c r="D11" s="103"/>
      <c r="E11" s="104"/>
      <c r="F11" s="104"/>
      <c r="G11" s="105"/>
      <c r="H11" s="106"/>
    </row>
    <row r="12" spans="2:8" ht="15.75" thickTop="1" x14ac:dyDescent="0.25">
      <c r="B12" s="95"/>
      <c r="C12" s="182" t="s">
        <v>152</v>
      </c>
      <c r="D12" s="183"/>
      <c r="E12" s="184" t="s">
        <v>190</v>
      </c>
      <c r="F12" s="185"/>
      <c r="G12" s="98"/>
      <c r="H12" s="99"/>
    </row>
    <row r="13" spans="2:8" ht="35.25" customHeight="1" x14ac:dyDescent="0.25">
      <c r="B13" s="95"/>
      <c r="C13" s="154" t="s">
        <v>183</v>
      </c>
      <c r="D13" s="155"/>
      <c r="E13" s="156" t="s">
        <v>188</v>
      </c>
      <c r="F13" s="157"/>
      <c r="G13" s="98"/>
      <c r="H13" s="99"/>
    </row>
    <row r="14" spans="2:8" ht="17.25" customHeight="1" x14ac:dyDescent="0.25">
      <c r="B14" s="95"/>
      <c r="C14" s="154" t="s">
        <v>184</v>
      </c>
      <c r="D14" s="155"/>
      <c r="E14" s="156" t="s">
        <v>186</v>
      </c>
      <c r="F14" s="157"/>
      <c r="G14" s="98"/>
      <c r="H14" s="99"/>
    </row>
    <row r="15" spans="2:8" ht="19.5" customHeight="1" x14ac:dyDescent="0.25">
      <c r="B15" s="95"/>
      <c r="C15" s="154" t="s">
        <v>185</v>
      </c>
      <c r="D15" s="155"/>
      <c r="E15" s="156" t="s">
        <v>187</v>
      </c>
      <c r="F15" s="157"/>
      <c r="G15" s="98"/>
      <c r="H15" s="99"/>
    </row>
    <row r="16" spans="2:8" ht="69.75" customHeight="1" x14ac:dyDescent="0.25">
      <c r="B16" s="95"/>
      <c r="C16" s="154" t="s">
        <v>154</v>
      </c>
      <c r="D16" s="155"/>
      <c r="E16" s="156" t="s">
        <v>155</v>
      </c>
      <c r="F16" s="157"/>
      <c r="G16" s="98"/>
      <c r="H16" s="99"/>
    </row>
    <row r="17" spans="2:8" ht="34.5" customHeight="1" x14ac:dyDescent="0.25">
      <c r="B17" s="95"/>
      <c r="C17" s="158" t="s">
        <v>1</v>
      </c>
      <c r="D17" s="159"/>
      <c r="E17" s="150" t="s">
        <v>197</v>
      </c>
      <c r="F17" s="151"/>
      <c r="G17" s="98"/>
      <c r="H17" s="99"/>
    </row>
    <row r="18" spans="2:8" ht="27.75" customHeight="1" x14ac:dyDescent="0.25">
      <c r="B18" s="95"/>
      <c r="C18" s="158" t="s">
        <v>2</v>
      </c>
      <c r="D18" s="159"/>
      <c r="E18" s="150" t="s">
        <v>198</v>
      </c>
      <c r="F18" s="151"/>
      <c r="G18" s="98"/>
      <c r="H18" s="99"/>
    </row>
    <row r="19" spans="2:8" ht="28.5" customHeight="1" x14ac:dyDescent="0.25">
      <c r="B19" s="95"/>
      <c r="C19" s="158" t="s">
        <v>40</v>
      </c>
      <c r="D19" s="159"/>
      <c r="E19" s="150" t="s">
        <v>199</v>
      </c>
      <c r="F19" s="151"/>
      <c r="G19" s="98"/>
      <c r="H19" s="99"/>
    </row>
    <row r="20" spans="2:8" ht="72.75" customHeight="1" x14ac:dyDescent="0.25">
      <c r="B20" s="95"/>
      <c r="C20" s="158" t="s">
        <v>0</v>
      </c>
      <c r="D20" s="159"/>
      <c r="E20" s="150" t="s">
        <v>200</v>
      </c>
      <c r="F20" s="151"/>
      <c r="G20" s="98"/>
      <c r="H20" s="99"/>
    </row>
    <row r="21" spans="2:8" ht="64.5" customHeight="1" x14ac:dyDescent="0.25">
      <c r="B21" s="95"/>
      <c r="C21" s="158" t="s">
        <v>47</v>
      </c>
      <c r="D21" s="159"/>
      <c r="E21" s="150" t="s">
        <v>158</v>
      </c>
      <c r="F21" s="151"/>
      <c r="G21" s="98"/>
      <c r="H21" s="99"/>
    </row>
    <row r="22" spans="2:8" ht="71.25" customHeight="1" x14ac:dyDescent="0.25">
      <c r="B22" s="95"/>
      <c r="C22" s="158" t="s">
        <v>157</v>
      </c>
      <c r="D22" s="159"/>
      <c r="E22" s="150" t="s">
        <v>159</v>
      </c>
      <c r="F22" s="151"/>
      <c r="G22" s="98"/>
      <c r="H22" s="99"/>
    </row>
    <row r="23" spans="2:8" ht="55.5" customHeight="1" x14ac:dyDescent="0.25">
      <c r="B23" s="95"/>
      <c r="C23" s="152" t="s">
        <v>160</v>
      </c>
      <c r="D23" s="153"/>
      <c r="E23" s="150" t="s">
        <v>161</v>
      </c>
      <c r="F23" s="151"/>
      <c r="G23" s="98"/>
      <c r="H23" s="99"/>
    </row>
    <row r="24" spans="2:8" ht="42" customHeight="1" x14ac:dyDescent="0.25">
      <c r="B24" s="95"/>
      <c r="C24" s="152" t="s">
        <v>45</v>
      </c>
      <c r="D24" s="153"/>
      <c r="E24" s="150" t="s">
        <v>162</v>
      </c>
      <c r="F24" s="151"/>
      <c r="G24" s="98"/>
      <c r="H24" s="99"/>
    </row>
    <row r="25" spans="2:8" ht="59.25" customHeight="1" x14ac:dyDescent="0.25">
      <c r="B25" s="95"/>
      <c r="C25" s="152" t="s">
        <v>150</v>
      </c>
      <c r="D25" s="153"/>
      <c r="E25" s="150" t="s">
        <v>163</v>
      </c>
      <c r="F25" s="151"/>
      <c r="G25" s="98"/>
      <c r="H25" s="99"/>
    </row>
    <row r="26" spans="2:8" ht="23.25" customHeight="1" x14ac:dyDescent="0.25">
      <c r="B26" s="95"/>
      <c r="C26" s="152" t="s">
        <v>10</v>
      </c>
      <c r="D26" s="153"/>
      <c r="E26" s="150" t="s">
        <v>164</v>
      </c>
      <c r="F26" s="151"/>
      <c r="G26" s="98"/>
      <c r="H26" s="99"/>
    </row>
    <row r="27" spans="2:8" ht="30.75" customHeight="1" x14ac:dyDescent="0.25">
      <c r="B27" s="95"/>
      <c r="C27" s="152" t="s">
        <v>168</v>
      </c>
      <c r="D27" s="153"/>
      <c r="E27" s="150" t="s">
        <v>165</v>
      </c>
      <c r="F27" s="151"/>
      <c r="G27" s="98"/>
      <c r="H27" s="99"/>
    </row>
    <row r="28" spans="2:8" ht="35.25" customHeight="1" x14ac:dyDescent="0.25">
      <c r="B28" s="95"/>
      <c r="C28" s="152" t="s">
        <v>169</v>
      </c>
      <c r="D28" s="153"/>
      <c r="E28" s="150" t="s">
        <v>166</v>
      </c>
      <c r="F28" s="151"/>
      <c r="G28" s="98"/>
      <c r="H28" s="99"/>
    </row>
    <row r="29" spans="2:8" ht="33" customHeight="1" x14ac:dyDescent="0.25">
      <c r="B29" s="95"/>
      <c r="C29" s="152" t="s">
        <v>169</v>
      </c>
      <c r="D29" s="153"/>
      <c r="E29" s="150" t="s">
        <v>166</v>
      </c>
      <c r="F29" s="151"/>
      <c r="G29" s="98"/>
      <c r="H29" s="99"/>
    </row>
    <row r="30" spans="2:8" ht="30" customHeight="1" x14ac:dyDescent="0.25">
      <c r="B30" s="95"/>
      <c r="C30" s="152" t="s">
        <v>170</v>
      </c>
      <c r="D30" s="153"/>
      <c r="E30" s="150" t="s">
        <v>167</v>
      </c>
      <c r="F30" s="151"/>
      <c r="G30" s="98"/>
      <c r="H30" s="99"/>
    </row>
    <row r="31" spans="2:8" ht="35.25" customHeight="1" x14ac:dyDescent="0.25">
      <c r="B31" s="95"/>
      <c r="C31" s="152" t="s">
        <v>171</v>
      </c>
      <c r="D31" s="153"/>
      <c r="E31" s="150" t="s">
        <v>172</v>
      </c>
      <c r="F31" s="151"/>
      <c r="G31" s="98"/>
      <c r="H31" s="99"/>
    </row>
    <row r="32" spans="2:8" ht="31.5" customHeight="1" x14ac:dyDescent="0.25">
      <c r="B32" s="95"/>
      <c r="C32" s="152" t="s">
        <v>173</v>
      </c>
      <c r="D32" s="153"/>
      <c r="E32" s="150" t="s">
        <v>174</v>
      </c>
      <c r="F32" s="151"/>
      <c r="G32" s="98"/>
      <c r="H32" s="99"/>
    </row>
    <row r="33" spans="2:8" ht="35.25" customHeight="1" x14ac:dyDescent="0.25">
      <c r="B33" s="95"/>
      <c r="C33" s="152" t="s">
        <v>175</v>
      </c>
      <c r="D33" s="153"/>
      <c r="E33" s="150" t="s">
        <v>176</v>
      </c>
      <c r="F33" s="151"/>
      <c r="G33" s="98"/>
      <c r="H33" s="99"/>
    </row>
    <row r="34" spans="2:8" ht="59.25" customHeight="1" x14ac:dyDescent="0.25">
      <c r="B34" s="95"/>
      <c r="C34" s="152" t="s">
        <v>177</v>
      </c>
      <c r="D34" s="153"/>
      <c r="E34" s="150" t="s">
        <v>178</v>
      </c>
      <c r="F34" s="151"/>
      <c r="G34" s="98"/>
      <c r="H34" s="99"/>
    </row>
    <row r="35" spans="2:8" ht="29.25" customHeight="1" x14ac:dyDescent="0.25">
      <c r="B35" s="95"/>
      <c r="C35" s="152" t="s">
        <v>27</v>
      </c>
      <c r="D35" s="153"/>
      <c r="E35" s="150" t="s">
        <v>179</v>
      </c>
      <c r="F35" s="151"/>
      <c r="G35" s="98"/>
      <c r="H35" s="99"/>
    </row>
    <row r="36" spans="2:8" ht="82.5" customHeight="1" x14ac:dyDescent="0.25">
      <c r="B36" s="95"/>
      <c r="C36" s="152" t="s">
        <v>181</v>
      </c>
      <c r="D36" s="153"/>
      <c r="E36" s="150" t="s">
        <v>180</v>
      </c>
      <c r="F36" s="151"/>
      <c r="G36" s="98"/>
      <c r="H36" s="99"/>
    </row>
    <row r="37" spans="2:8" ht="46.5" customHeight="1" x14ac:dyDescent="0.25">
      <c r="B37" s="95"/>
      <c r="C37" s="152" t="s">
        <v>37</v>
      </c>
      <c r="D37" s="153"/>
      <c r="E37" s="150" t="s">
        <v>182</v>
      </c>
      <c r="F37" s="151"/>
      <c r="G37" s="98"/>
      <c r="H37" s="99"/>
    </row>
    <row r="38" spans="2:8" ht="6.75" customHeight="1" thickBot="1" x14ac:dyDescent="0.3">
      <c r="B38" s="95"/>
      <c r="C38" s="163"/>
      <c r="D38" s="164"/>
      <c r="E38" s="165"/>
      <c r="F38" s="166"/>
      <c r="G38" s="98"/>
      <c r="H38" s="99"/>
    </row>
    <row r="39" spans="2:8" ht="15.75" thickTop="1" x14ac:dyDescent="0.25">
      <c r="B39" s="95"/>
      <c r="C39" s="96"/>
      <c r="D39" s="96"/>
      <c r="E39" s="97"/>
      <c r="F39" s="97"/>
      <c r="G39" s="98"/>
      <c r="H39" s="99"/>
    </row>
    <row r="40" spans="2:8" ht="21" customHeight="1" x14ac:dyDescent="0.25">
      <c r="B40" s="160" t="s">
        <v>191</v>
      </c>
      <c r="C40" s="161"/>
      <c r="D40" s="161"/>
      <c r="E40" s="161"/>
      <c r="F40" s="161"/>
      <c r="G40" s="161"/>
      <c r="H40" s="162"/>
    </row>
    <row r="41" spans="2:8" ht="20.25" customHeight="1" x14ac:dyDescent="0.25">
      <c r="B41" s="160" t="s">
        <v>192</v>
      </c>
      <c r="C41" s="161"/>
      <c r="D41" s="161"/>
      <c r="E41" s="161"/>
      <c r="F41" s="161"/>
      <c r="G41" s="161"/>
      <c r="H41" s="162"/>
    </row>
    <row r="42" spans="2:8" ht="20.25" customHeight="1" x14ac:dyDescent="0.25">
      <c r="B42" s="160" t="s">
        <v>193</v>
      </c>
      <c r="C42" s="161"/>
      <c r="D42" s="161"/>
      <c r="E42" s="161"/>
      <c r="F42" s="161"/>
      <c r="G42" s="161"/>
      <c r="H42" s="162"/>
    </row>
    <row r="43" spans="2:8" ht="20.25" customHeight="1" x14ac:dyDescent="0.25">
      <c r="B43" s="160" t="s">
        <v>194</v>
      </c>
      <c r="C43" s="161"/>
      <c r="D43" s="161"/>
      <c r="E43" s="161"/>
      <c r="F43" s="161"/>
      <c r="G43" s="161"/>
      <c r="H43" s="162"/>
    </row>
    <row r="44" spans="2:8" x14ac:dyDescent="0.25">
      <c r="B44" s="160" t="s">
        <v>195</v>
      </c>
      <c r="C44" s="161"/>
      <c r="D44" s="161"/>
      <c r="E44" s="161"/>
      <c r="F44" s="161"/>
      <c r="G44" s="161"/>
      <c r="H44" s="162"/>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9"/>
  <sheetViews>
    <sheetView tabSelected="1" topLeftCell="E1" zoomScaleNormal="100" workbookViewId="0">
      <selection activeCell="J8" sqref="J8"/>
    </sheetView>
  </sheetViews>
  <sheetFormatPr baseColWidth="10" defaultRowHeight="16.5" x14ac:dyDescent="0.3"/>
  <cols>
    <col min="1" max="1" width="5" style="1" customWidth="1"/>
    <col min="2" max="2" width="7.42578125" style="2" customWidth="1"/>
    <col min="3" max="3" width="18.42578125" style="2" customWidth="1"/>
    <col min="4" max="4" width="17.7109375" style="2" customWidth="1"/>
    <col min="5" max="5" width="17" style="2" customWidth="1"/>
    <col min="6" max="6" width="32.42578125" style="1" customWidth="1"/>
    <col min="7" max="7" width="25.5703125" style="5" customWidth="1"/>
    <col min="8" max="8" width="17.85546875" style="1" customWidth="1"/>
    <col min="9" max="9" width="14.7109375" style="1" customWidth="1"/>
    <col min="10" max="10" width="7.5703125" style="1" customWidth="1"/>
    <col min="11" max="11" width="27.28515625" style="1" bestFit="1" customWidth="1"/>
    <col min="12" max="12" width="13.42578125" style="1" customWidth="1"/>
    <col min="13" max="13" width="17.5703125" style="1" customWidth="1"/>
    <col min="14" max="14" width="6.28515625" style="1" bestFit="1" customWidth="1"/>
    <col min="15" max="15" width="12.85546875" style="1" customWidth="1"/>
    <col min="16" max="16" width="6.7109375" style="1" customWidth="1"/>
    <col min="17" max="17" width="31" style="1" customWidth="1"/>
    <col min="18" max="18" width="15.140625" style="1" bestFit="1" customWidth="1"/>
    <col min="19" max="19" width="6.85546875" style="1" customWidth="1"/>
    <col min="20" max="20" width="7" style="1" customWidth="1"/>
    <col min="21" max="21" width="6.85546875" style="1" customWidth="1"/>
    <col min="22" max="22" width="7.140625" style="1" customWidth="1"/>
    <col min="23" max="23" width="6.7109375" style="1" customWidth="1"/>
    <col min="24" max="24" width="7.42578125" style="1" customWidth="1"/>
    <col min="25" max="25" width="8.140625" style="1" customWidth="1"/>
    <col min="26" max="26" width="8" style="1" customWidth="1"/>
    <col min="27" max="27" width="8.140625" style="1" customWidth="1"/>
    <col min="28" max="28" width="9.28515625" style="1" customWidth="1"/>
    <col min="29" max="29" width="9.140625" style="1" customWidth="1"/>
    <col min="30" max="30" width="8.42578125" style="1" customWidth="1"/>
    <col min="31" max="31" width="16.7109375" style="1" customWidth="1"/>
    <col min="32" max="32" width="27.28515625" style="1" customWidth="1"/>
    <col min="33" max="33" width="18.85546875" style="1" customWidth="1"/>
    <col min="34" max="34" width="12.28515625" style="1" customWidth="1"/>
    <col min="35" max="35" width="13.28515625" style="1" customWidth="1"/>
    <col min="36" max="36" width="16.28515625" style="1" customWidth="1"/>
    <col min="37" max="37" width="15.42578125" style="1" customWidth="1"/>
    <col min="38" max="16384" width="11.42578125" style="1"/>
  </cols>
  <sheetData>
    <row r="1" spans="2:69" ht="16.5" customHeight="1" x14ac:dyDescent="0.3">
      <c r="B1"/>
      <c r="C1"/>
      <c r="D1"/>
      <c r="E1"/>
      <c r="F1"/>
      <c r="G1"/>
      <c r="H1"/>
      <c r="I1"/>
      <c r="J1"/>
      <c r="K1"/>
      <c r="L1"/>
      <c r="M1"/>
      <c r="N1"/>
      <c r="O1"/>
      <c r="P1"/>
      <c r="Q1"/>
      <c r="R1"/>
      <c r="S1"/>
      <c r="T1"/>
      <c r="U1"/>
      <c r="V1"/>
      <c r="W1"/>
      <c r="X1"/>
      <c r="Y1"/>
      <c r="Z1"/>
      <c r="AA1"/>
      <c r="AB1"/>
      <c r="AC1"/>
      <c r="AD1"/>
      <c r="AE1"/>
      <c r="AF1"/>
      <c r="AG1"/>
      <c r="AH1"/>
      <c r="AI1"/>
      <c r="AJ1"/>
      <c r="AK1"/>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row>
    <row r="2" spans="2:69" ht="20.100000000000001" customHeight="1" x14ac:dyDescent="0.3">
      <c r="B2"/>
      <c r="C2" s="111"/>
      <c r="D2" s="213" t="s">
        <v>201</v>
      </c>
      <c r="E2" s="214"/>
      <c r="F2" s="214"/>
      <c r="G2" s="214"/>
      <c r="H2" s="214"/>
      <c r="I2" s="214"/>
      <c r="J2" s="214"/>
      <c r="K2" s="215"/>
      <c r="L2" s="112" t="s">
        <v>202</v>
      </c>
      <c r="N2"/>
      <c r="O2"/>
      <c r="P2"/>
      <c r="Q2"/>
      <c r="R2"/>
      <c r="S2"/>
      <c r="T2"/>
      <c r="U2"/>
      <c r="V2"/>
      <c r="W2"/>
      <c r="X2"/>
      <c r="Y2"/>
      <c r="Z2"/>
      <c r="AA2"/>
      <c r="AB2"/>
      <c r="AC2"/>
      <c r="AD2"/>
      <c r="AE2"/>
      <c r="AF2"/>
      <c r="AG2"/>
      <c r="AH2"/>
      <c r="AI2"/>
      <c r="AJ2"/>
      <c r="AK2"/>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row>
    <row r="3" spans="2:69" ht="20.100000000000001" customHeight="1" x14ac:dyDescent="0.3">
      <c r="B3"/>
      <c r="C3" s="113"/>
      <c r="D3" s="216" t="s">
        <v>203</v>
      </c>
      <c r="E3" s="217"/>
      <c r="F3" s="217"/>
      <c r="G3" s="217"/>
      <c r="H3" s="217"/>
      <c r="I3" s="217"/>
      <c r="J3" s="217"/>
      <c r="K3" s="218"/>
      <c r="L3" s="112" t="s">
        <v>205</v>
      </c>
      <c r="N3"/>
      <c r="O3"/>
      <c r="P3"/>
      <c r="Q3"/>
      <c r="R3"/>
      <c r="S3"/>
      <c r="T3"/>
      <c r="U3"/>
      <c r="V3"/>
      <c r="W3"/>
      <c r="X3"/>
      <c r="Y3"/>
      <c r="Z3"/>
      <c r="AA3"/>
      <c r="AB3"/>
      <c r="AC3"/>
      <c r="AD3"/>
      <c r="AE3"/>
      <c r="AF3"/>
      <c r="AG3"/>
      <c r="AH3"/>
      <c r="AI3"/>
      <c r="AJ3"/>
      <c r="AK3"/>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row>
    <row r="4" spans="2:69" ht="20.100000000000001" customHeight="1" x14ac:dyDescent="0.3">
      <c r="B4"/>
      <c r="C4" s="114"/>
      <c r="D4" s="219"/>
      <c r="E4" s="220"/>
      <c r="F4" s="220"/>
      <c r="G4" s="220"/>
      <c r="H4" s="220"/>
      <c r="I4" s="220"/>
      <c r="J4" s="220"/>
      <c r="K4" s="221"/>
      <c r="L4" s="112" t="s">
        <v>204</v>
      </c>
      <c r="N4"/>
      <c r="O4"/>
      <c r="P4"/>
      <c r="Q4"/>
      <c r="R4"/>
      <c r="S4"/>
      <c r="T4"/>
      <c r="U4"/>
      <c r="V4"/>
      <c r="W4"/>
      <c r="X4"/>
      <c r="Y4"/>
      <c r="Z4"/>
      <c r="AA4"/>
      <c r="AB4"/>
      <c r="AC4"/>
      <c r="AD4"/>
      <c r="AE4"/>
      <c r="AF4"/>
      <c r="AG4"/>
      <c r="AH4"/>
      <c r="AI4"/>
      <c r="AJ4"/>
      <c r="AK4"/>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row>
    <row r="5" spans="2:69" x14ac:dyDescent="0.3">
      <c r="B5" s="26"/>
      <c r="C5" s="27"/>
      <c r="D5" s="26"/>
      <c r="E5" s="26"/>
      <c r="F5" s="6"/>
      <c r="G5" s="25"/>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row>
    <row r="6" spans="2:69" ht="24.95" customHeight="1" x14ac:dyDescent="0.3">
      <c r="B6" s="201" t="s">
        <v>41</v>
      </c>
      <c r="C6" s="202"/>
      <c r="D6" s="210"/>
      <c r="E6" s="210"/>
      <c r="F6" s="210"/>
      <c r="G6" s="210"/>
      <c r="H6" s="211"/>
      <c r="I6" s="128" t="s">
        <v>212</v>
      </c>
      <c r="J6" s="129">
        <v>2021</v>
      </c>
      <c r="L6"/>
      <c r="M6"/>
      <c r="N6"/>
      <c r="O6"/>
      <c r="P6" s="189"/>
      <c r="Q6" s="189"/>
      <c r="R6" s="189"/>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2:69" ht="24.95" customHeight="1" x14ac:dyDescent="0.3">
      <c r="B7" s="202" t="s">
        <v>206</v>
      </c>
      <c r="C7" s="203"/>
      <c r="D7" s="210"/>
      <c r="E7" s="210"/>
      <c r="F7" s="210"/>
      <c r="G7" s="210"/>
      <c r="H7" s="211"/>
      <c r="I7"/>
      <c r="J7"/>
      <c r="K7"/>
      <c r="L7"/>
      <c r="M7"/>
      <c r="N7"/>
      <c r="O7"/>
      <c r="P7" s="110"/>
      <c r="Q7" s="110"/>
      <c r="R7" s="110"/>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2:69" ht="24.95" customHeight="1" x14ac:dyDescent="0.3">
      <c r="B8" s="202" t="s">
        <v>209</v>
      </c>
      <c r="C8" s="203"/>
      <c r="D8" s="210"/>
      <c r="E8" s="210"/>
      <c r="F8" s="210"/>
      <c r="G8" s="210"/>
      <c r="H8" s="211"/>
      <c r="I8"/>
      <c r="J8"/>
      <c r="K8"/>
      <c r="L8"/>
      <c r="M8"/>
      <c r="N8"/>
      <c r="O8"/>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2:69" ht="24.95" customHeight="1" x14ac:dyDescent="0.3">
      <c r="B9" s="204" t="s">
        <v>207</v>
      </c>
      <c r="C9" s="205"/>
      <c r="D9" s="210"/>
      <c r="E9" s="210"/>
      <c r="F9" s="210"/>
      <c r="G9" s="210"/>
      <c r="H9" s="211"/>
      <c r="I9"/>
      <c r="J9"/>
      <c r="K9"/>
      <c r="L9"/>
      <c r="M9"/>
      <c r="N9"/>
      <c r="O9"/>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row>
    <row r="10" spans="2:69" ht="24.95" customHeight="1" x14ac:dyDescent="0.3">
      <c r="B10" s="204" t="s">
        <v>210</v>
      </c>
      <c r="C10" s="205"/>
      <c r="D10" s="205"/>
      <c r="E10" s="212"/>
      <c r="F10" s="212"/>
      <c r="G10" s="212"/>
      <c r="H10" s="212"/>
      <c r="I10"/>
      <c r="J10"/>
      <c r="K10"/>
      <c r="L10"/>
      <c r="M10"/>
      <c r="N10"/>
      <c r="O10"/>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row>
    <row r="11" spans="2:69" ht="24.95" customHeight="1" x14ac:dyDescent="0.3">
      <c r="B11" s="209" t="s">
        <v>213</v>
      </c>
      <c r="C11" s="209"/>
      <c r="D11" s="209"/>
      <c r="E11" s="209"/>
      <c r="F11" s="209"/>
      <c r="G11" s="209"/>
      <c r="H11" s="209"/>
      <c r="I11"/>
      <c r="J11"/>
      <c r="K11"/>
      <c r="L11"/>
      <c r="M11"/>
      <c r="N11"/>
      <c r="O11"/>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69" ht="24.95" customHeight="1" x14ac:dyDescent="0.3">
      <c r="B12" s="209" t="s">
        <v>214</v>
      </c>
      <c r="C12" s="209"/>
      <c r="D12" s="209"/>
      <c r="E12" s="209"/>
      <c r="F12" s="209"/>
      <c r="G12" s="209"/>
      <c r="H12" s="209"/>
      <c r="I12"/>
      <c r="J12"/>
      <c r="K12"/>
      <c r="L12"/>
      <c r="M12"/>
      <c r="N12"/>
      <c r="O12"/>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69" ht="24.95" customHeight="1" x14ac:dyDescent="0.3">
      <c r="B13" s="209" t="s">
        <v>215</v>
      </c>
      <c r="C13" s="209"/>
      <c r="D13" s="209"/>
      <c r="E13" s="209"/>
      <c r="F13" s="209"/>
      <c r="G13" s="209"/>
      <c r="H13" s="209"/>
      <c r="I13"/>
      <c r="J13"/>
      <c r="K13"/>
      <c r="L13"/>
      <c r="M13"/>
      <c r="N13"/>
      <c r="O13"/>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69" ht="20.25" customHeight="1" x14ac:dyDescent="0.3">
      <c r="B14"/>
      <c r="C14"/>
      <c r="D14"/>
      <c r="E14"/>
      <c r="F14"/>
      <c r="G14"/>
      <c r="H14"/>
      <c r="I14"/>
      <c r="J14"/>
      <c r="K14"/>
      <c r="L14"/>
      <c r="M14"/>
      <c r="N14"/>
      <c r="O14"/>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69" ht="17.25" x14ac:dyDescent="0.3">
      <c r="B15" s="190" t="s">
        <v>130</v>
      </c>
      <c r="C15" s="190"/>
      <c r="D15" s="190"/>
      <c r="E15" s="190"/>
      <c r="F15" s="190"/>
      <c r="G15" s="190"/>
      <c r="H15" s="190"/>
      <c r="I15" s="191" t="s">
        <v>131</v>
      </c>
      <c r="J15" s="191"/>
      <c r="K15" s="191"/>
      <c r="L15" s="191"/>
      <c r="M15" s="191"/>
      <c r="N15" s="191"/>
      <c r="O15" s="191"/>
      <c r="P15" s="190" t="s">
        <v>132</v>
      </c>
      <c r="Q15" s="190"/>
      <c r="R15" s="190"/>
      <c r="S15" s="190"/>
      <c r="T15" s="190"/>
      <c r="U15" s="190"/>
      <c r="V15" s="190"/>
      <c r="W15" s="190"/>
      <c r="X15" s="190"/>
      <c r="Y15" s="191" t="s">
        <v>133</v>
      </c>
      <c r="Z15" s="191"/>
      <c r="AA15" s="191"/>
      <c r="AB15" s="191"/>
      <c r="AC15" s="191"/>
      <c r="AD15" s="191"/>
      <c r="AE15" s="191"/>
      <c r="AF15" s="190" t="s">
        <v>32</v>
      </c>
      <c r="AG15" s="190"/>
      <c r="AH15" s="190"/>
      <c r="AI15" s="190"/>
      <c r="AJ15" s="190"/>
      <c r="AK15" s="190"/>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69" ht="16.5" customHeight="1" x14ac:dyDescent="0.3">
      <c r="B16" s="200" t="s">
        <v>208</v>
      </c>
      <c r="C16" s="190" t="s">
        <v>1</v>
      </c>
      <c r="D16" s="200" t="s">
        <v>2</v>
      </c>
      <c r="E16" s="200" t="s">
        <v>40</v>
      </c>
      <c r="F16" s="190" t="s">
        <v>0</v>
      </c>
      <c r="G16" s="200" t="s">
        <v>47</v>
      </c>
      <c r="H16" s="200" t="s">
        <v>126</v>
      </c>
      <c r="I16" s="206" t="s">
        <v>31</v>
      </c>
      <c r="J16" s="191" t="s">
        <v>4</v>
      </c>
      <c r="K16" s="206" t="s">
        <v>80</v>
      </c>
      <c r="L16" s="206" t="s">
        <v>85</v>
      </c>
      <c r="M16" s="206" t="s">
        <v>42</v>
      </c>
      <c r="N16" s="191" t="s">
        <v>4</v>
      </c>
      <c r="O16" s="206" t="s">
        <v>45</v>
      </c>
      <c r="P16" s="200" t="s">
        <v>208</v>
      </c>
      <c r="Q16" s="200" t="s">
        <v>150</v>
      </c>
      <c r="R16" s="200" t="s">
        <v>10</v>
      </c>
      <c r="S16" s="200" t="s">
        <v>7</v>
      </c>
      <c r="T16" s="200"/>
      <c r="U16" s="200"/>
      <c r="V16" s="200"/>
      <c r="W16" s="200"/>
      <c r="X16" s="200"/>
      <c r="Y16" s="206" t="s">
        <v>129</v>
      </c>
      <c r="Z16" s="206" t="s">
        <v>43</v>
      </c>
      <c r="AA16" s="206" t="s">
        <v>4</v>
      </c>
      <c r="AB16" s="206" t="s">
        <v>44</v>
      </c>
      <c r="AC16" s="206" t="s">
        <v>4</v>
      </c>
      <c r="AD16" s="206" t="s">
        <v>46</v>
      </c>
      <c r="AE16" s="206" t="s">
        <v>27</v>
      </c>
      <c r="AF16" s="200" t="s">
        <v>211</v>
      </c>
      <c r="AG16" s="200" t="s">
        <v>33</v>
      </c>
      <c r="AH16" s="200" t="s">
        <v>34</v>
      </c>
      <c r="AI16" s="200" t="s">
        <v>36</v>
      </c>
      <c r="AJ16" s="200" t="s">
        <v>35</v>
      </c>
      <c r="AK16" s="200" t="s">
        <v>37</v>
      </c>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1:69" s="4" customFormat="1" ht="60" customHeight="1" x14ac:dyDescent="0.25">
      <c r="A17" s="115"/>
      <c r="B17" s="200"/>
      <c r="C17" s="190"/>
      <c r="D17" s="200"/>
      <c r="E17" s="200"/>
      <c r="F17" s="190"/>
      <c r="G17" s="200"/>
      <c r="H17" s="200"/>
      <c r="I17" s="206"/>
      <c r="J17" s="191"/>
      <c r="K17" s="206"/>
      <c r="L17" s="206"/>
      <c r="M17" s="191"/>
      <c r="N17" s="191"/>
      <c r="O17" s="206"/>
      <c r="P17" s="200"/>
      <c r="Q17" s="200"/>
      <c r="R17" s="200"/>
      <c r="S17" s="126" t="s">
        <v>11</v>
      </c>
      <c r="T17" s="127" t="s">
        <v>15</v>
      </c>
      <c r="U17" s="127" t="s">
        <v>26</v>
      </c>
      <c r="V17" s="127" t="s">
        <v>16</v>
      </c>
      <c r="W17" s="127" t="s">
        <v>19</v>
      </c>
      <c r="X17" s="127" t="s">
        <v>22</v>
      </c>
      <c r="Y17" s="206"/>
      <c r="Z17" s="206"/>
      <c r="AA17" s="206"/>
      <c r="AB17" s="206"/>
      <c r="AC17" s="206"/>
      <c r="AD17" s="206"/>
      <c r="AE17" s="206"/>
      <c r="AF17" s="200"/>
      <c r="AG17" s="200"/>
      <c r="AH17" s="200"/>
      <c r="AI17" s="200"/>
      <c r="AJ17" s="200"/>
      <c r="AK17" s="200"/>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row>
    <row r="18" spans="1:69" s="3" customFormat="1" ht="30" customHeight="1" x14ac:dyDescent="0.25">
      <c r="B18" s="194"/>
      <c r="C18" s="195"/>
      <c r="D18" s="207"/>
      <c r="E18" s="207"/>
      <c r="F18" s="208"/>
      <c r="G18" s="195"/>
      <c r="H18" s="197"/>
      <c r="I18" s="198" t="str">
        <f>IF(H18&lt;=0,"",IF(H18&lt;=2,"Muy Baja",IF(H18&lt;=24,"Baja",IF(H18&lt;=500,"Media",IF(H18&lt;=5000,"Alta","Muy Alta")))))</f>
        <v/>
      </c>
      <c r="J18" s="192" t="str">
        <f>IF(I18="","",IF(I18="Muy Baja",0.2,IF(I18="Baja",0.4,IF(I18="Media",0.6,IF(I18="Alta",0.8,IF(I18="Muy Alta",1,))))))</f>
        <v/>
      </c>
      <c r="K18" s="199"/>
      <c r="L18" s="192">
        <f ca="1">IF(NOT(ISERROR(MATCH(K18,'Tabla Impacto'!$B$221:$B$223,0))),'Tabla Impacto'!$F$223&amp;"Por favor no seleccionar los criterios de impacto(Afectación Económica o presupuestal y Pérdida Reputacional)",K18)</f>
        <v>0</v>
      </c>
      <c r="M18" s="198" t="str">
        <f ca="1">IF(OR(L18='Tabla Impacto'!$C$11,L18='Tabla Impacto'!$D$11),"Leve",IF(OR(L18='Tabla Impacto'!$C$12,L18='Tabla Impacto'!$D$12),"Menor",IF(OR(L18='Tabla Impacto'!$C$13,L18='Tabla Impacto'!$D$13),"Moderado",IF(OR(L18='Tabla Impacto'!$C$14,L18='Tabla Impacto'!$D$14),"Mayor",IF(OR(L18='Tabla Impacto'!$C$15,L18='Tabla Impacto'!$D$15),"Catastrófico","")))))</f>
        <v/>
      </c>
      <c r="N18" s="192" t="str">
        <f ca="1">IF(M18="","",IF(M18="Leve",0.2,IF(M18="Menor",0.4,IF(M18="Moderado",0.6,IF(M18="Mayor",0.8,IF(M18="Catastrófico",1,))))))</f>
        <v/>
      </c>
      <c r="O18" s="193" t="str">
        <f ca="1">IF(OR(AND(I18="Muy Baja",M18="Leve"),AND(I18="Muy Baja",M18="Menor"),AND(I18="Baja",M18="Leve")),"Bajo",IF(OR(AND(I18="Muy baja",M18="Moderado"),AND(I18="Baja",M18="Menor"),AND(I18="Baja",M18="Moderado"),AND(I18="Media",M18="Leve"),AND(I18="Media",M18="Menor"),AND(I18="Media",M18="Moderado"),AND(I18="Alta",M18="Leve"),AND(I18="Alta",M18="Menor")),"Moderado",IF(OR(AND(I18="Muy Baja",M18="Mayor"),AND(I18="Baja",M18="Mayor"),AND(I18="Media",M18="Mayor"),AND(I18="Alta",M18="Moderado"),AND(I18="Alta",M18="Mayor"),AND(I18="Muy Alta",M18="Leve"),AND(I18="Muy Alta",M18="Menor"),AND(I18="Muy Alta",M18="Moderado"),AND(I18="Muy Alta",M18="Mayor")),"Alto",IF(OR(AND(I18="Muy Baja",M18="Catastrófico"),AND(I18="Baja",M18="Catastrófico"),AND(I18="Media",M18="Catastrófico"),AND(I18="Alta",M18="Catastrófico"),AND(I18="Muy Alta",M18="Catastrófico")),"Extremo",""))))</f>
        <v/>
      </c>
      <c r="P18" s="116">
        <v>1</v>
      </c>
      <c r="Q18" s="117"/>
      <c r="R18" s="118" t="str">
        <f>IF(OR(S18="Preventivo",S18="Detectivo"),"Probabilidad",IF(S18="Correctivo","Impacto",""))</f>
        <v/>
      </c>
      <c r="S18" s="132"/>
      <c r="T18" s="132"/>
      <c r="U18" s="119" t="str">
        <f>IF(AND(S18="Preventivo",T18="Automático"),"50%",IF(AND(S18="Preventivo",T18="Manual"),"40%",IF(AND(S18="Detectivo",T18="Automático"),"40%",IF(AND(S18="Detectivo",T18="Manual"),"30%",IF(AND(S18="Correctivo",T18="Automático"),"35%",IF(AND(S18="Correctivo",T18="Manual"),"25%",""))))))</f>
        <v/>
      </c>
      <c r="V18" s="132"/>
      <c r="W18" s="132"/>
      <c r="X18" s="132"/>
      <c r="Y18" s="120" t="str">
        <f>IFERROR(IF(R18="Probabilidad",(J18-(+J18*U18)),IF(R18="Impacto",J18,"")),"")</f>
        <v/>
      </c>
      <c r="Z18" s="130" t="str">
        <f>IFERROR(IF(Y18="","",IF(Y18&lt;=0.2,"Muy Baja",IF(Y18&lt;=0.4,"Baja",IF(Y18&lt;=0.6,"Media",IF(Y18&lt;=0.8,"Alta","Muy Alta"))))),"")</f>
        <v/>
      </c>
      <c r="AA18" s="119" t="str">
        <f>+Y18</f>
        <v/>
      </c>
      <c r="AB18" s="130" t="str">
        <f>IFERROR(IF(AC18="","",IF(AC18&lt;=0.2,"Leve",IF(AC18&lt;=0.4,"Menor",IF(AC18&lt;=0.6,"Moderado",IF(AC18&lt;=0.8,"Mayor","Catastrófico"))))),"")</f>
        <v/>
      </c>
      <c r="AC18" s="119" t="str">
        <f>IFERROR(IF(R18="Impacto",(N18-(+N18*U18)),IF(R18="Probabilidad",N18,"")),"")</f>
        <v/>
      </c>
      <c r="AD18" s="131" t="str">
        <f>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122"/>
      <c r="AF18" s="121"/>
      <c r="AG18" s="122"/>
      <c r="AH18" s="123"/>
      <c r="AI18" s="123"/>
      <c r="AJ18" s="121"/>
      <c r="AK18" s="122"/>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row>
    <row r="19" spans="1:69" ht="30" customHeight="1" x14ac:dyDescent="0.3">
      <c r="B19" s="194"/>
      <c r="C19" s="195"/>
      <c r="D19" s="207"/>
      <c r="E19" s="207"/>
      <c r="F19" s="208"/>
      <c r="G19" s="195"/>
      <c r="H19" s="197"/>
      <c r="I19" s="198"/>
      <c r="J19" s="192"/>
      <c r="K19" s="199"/>
      <c r="L19" s="192">
        <f ca="1">IF(NOT(ISERROR(MATCH(K19,_xlfn.ANCHORARRAY(F30),0))),J32&amp;"Por favor no seleccionar los criterios de impacto",K19)</f>
        <v>0</v>
      </c>
      <c r="M19" s="198"/>
      <c r="N19" s="192"/>
      <c r="O19" s="193"/>
      <c r="P19" s="116">
        <v>2</v>
      </c>
      <c r="Q19" s="117"/>
      <c r="R19" s="118" t="str">
        <f>IF(OR(S19="Preventivo",S19="Detectivo"),"Probabilidad",IF(S19="Correctivo","Impacto",""))</f>
        <v/>
      </c>
      <c r="S19" s="132"/>
      <c r="T19" s="132"/>
      <c r="U19" s="119" t="str">
        <f t="shared" ref="U19:U23" si="0">IF(AND(S19="Preventivo",T19="Automático"),"50%",IF(AND(S19="Preventivo",T19="Manual"),"40%",IF(AND(S19="Detectivo",T19="Automático"),"40%",IF(AND(S19="Detectivo",T19="Manual"),"30%",IF(AND(S19="Correctivo",T19="Automático"),"35%",IF(AND(S19="Correctivo",T19="Manual"),"25%",""))))))</f>
        <v/>
      </c>
      <c r="V19" s="132"/>
      <c r="W19" s="132"/>
      <c r="X19" s="132"/>
      <c r="Y19" s="120" t="str">
        <f>IFERROR(IF(AND(R18="Probabilidad",R19="Probabilidad"),(AA18-(+AA18*U19)),IF(R19="Probabilidad",(J18-(+J18*U19)),IF(R19="Impacto",AA18,""))),"")</f>
        <v/>
      </c>
      <c r="Z19" s="130" t="str">
        <f t="shared" ref="Z19:Z77" si="1">IFERROR(IF(Y19="","",IF(Y19&lt;=0.2,"Muy Baja",IF(Y19&lt;=0.4,"Baja",IF(Y19&lt;=0.6,"Media",IF(Y19&lt;=0.8,"Alta","Muy Alta"))))),"")</f>
        <v/>
      </c>
      <c r="AA19" s="119" t="str">
        <f t="shared" ref="AA19:AA23" si="2">+Y19</f>
        <v/>
      </c>
      <c r="AB19" s="130" t="str">
        <f t="shared" ref="AB19:AB77" si="3">IFERROR(IF(AC19="","",IF(AC19&lt;=0.2,"Leve",IF(AC19&lt;=0.4,"Menor",IF(AC19&lt;=0.6,"Moderado",IF(AC19&lt;=0.8,"Mayor","Catastrófico"))))),"")</f>
        <v/>
      </c>
      <c r="AC19" s="119" t="str">
        <f>IFERROR(IF(AND(R18="Impacto",R19="Impacto"),(AC18-(+AC18*U19)),IF(R19="Impacto",(N18-(+N18*U19)),IF(R19="Probabilidad",AC18,""))),"")</f>
        <v/>
      </c>
      <c r="AD19" s="131" t="str">
        <f t="shared" ref="AD19:AD23" si="4">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122"/>
      <c r="AF19" s="121"/>
      <c r="AG19" s="122"/>
      <c r="AH19" s="123"/>
      <c r="AI19" s="123"/>
      <c r="AJ19" s="121"/>
      <c r="AK19" s="122"/>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1:69" ht="30" customHeight="1" x14ac:dyDescent="0.3">
      <c r="B20" s="194"/>
      <c r="C20" s="195"/>
      <c r="D20" s="207"/>
      <c r="E20" s="207"/>
      <c r="F20" s="208"/>
      <c r="G20" s="195"/>
      <c r="H20" s="197"/>
      <c r="I20" s="198"/>
      <c r="J20" s="192"/>
      <c r="K20" s="199"/>
      <c r="L20" s="192">
        <f ca="1">IF(NOT(ISERROR(MATCH(K20,_xlfn.ANCHORARRAY(F31),0))),J33&amp;"Por favor no seleccionar los criterios de impacto",K20)</f>
        <v>0</v>
      </c>
      <c r="M20" s="198"/>
      <c r="N20" s="192"/>
      <c r="O20" s="193"/>
      <c r="P20" s="116">
        <v>3</v>
      </c>
      <c r="Q20" s="124"/>
      <c r="R20" s="118" t="str">
        <f>IF(OR(S20="Preventivo",S20="Detectivo"),"Probabilidad",IF(S20="Correctivo","Impacto",""))</f>
        <v/>
      </c>
      <c r="S20" s="132"/>
      <c r="T20" s="132"/>
      <c r="U20" s="119" t="str">
        <f t="shared" si="0"/>
        <v/>
      </c>
      <c r="V20" s="132"/>
      <c r="W20" s="132"/>
      <c r="X20" s="132"/>
      <c r="Y20" s="120" t="str">
        <f>IFERROR(IF(AND(R19="Probabilidad",R20="Probabilidad"),(AA19-(+AA19*U20)),IF(AND(R19="Impacto",R20="Probabilidad"),(AA18-(+AA18*U20)),IF(R20="Impacto",AA19,""))),"")</f>
        <v/>
      </c>
      <c r="Z20" s="130" t="str">
        <f t="shared" si="1"/>
        <v/>
      </c>
      <c r="AA20" s="119" t="str">
        <f t="shared" si="2"/>
        <v/>
      </c>
      <c r="AB20" s="130" t="str">
        <f t="shared" si="3"/>
        <v/>
      </c>
      <c r="AC20" s="119" t="str">
        <f>IFERROR(IF(AND(R19="Impacto",R20="Impacto"),(AC19-(+AC19*U20)),IF(AND(R19="Probabilidad",R20="Impacto"),(AC18-(+AC18*U20)),IF(R20="Probabilidad",AC19,""))),"")</f>
        <v/>
      </c>
      <c r="AD20" s="131" t="str">
        <f t="shared" si="4"/>
        <v/>
      </c>
      <c r="AE20" s="122"/>
      <c r="AF20" s="121"/>
      <c r="AG20" s="122"/>
      <c r="AH20" s="123"/>
      <c r="AI20" s="123"/>
      <c r="AJ20" s="121"/>
      <c r="AK20" s="122"/>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1:69" ht="30" customHeight="1" x14ac:dyDescent="0.3">
      <c r="B21" s="194"/>
      <c r="C21" s="195"/>
      <c r="D21" s="207"/>
      <c r="E21" s="207"/>
      <c r="F21" s="208"/>
      <c r="G21" s="195"/>
      <c r="H21" s="197"/>
      <c r="I21" s="198"/>
      <c r="J21" s="192"/>
      <c r="K21" s="199"/>
      <c r="L21" s="192">
        <f ca="1">IF(NOT(ISERROR(MATCH(K21,_xlfn.ANCHORARRAY(F32),0))),J34&amp;"Por favor no seleccionar los criterios de impacto",K21)</f>
        <v>0</v>
      </c>
      <c r="M21" s="198"/>
      <c r="N21" s="192"/>
      <c r="O21" s="193"/>
      <c r="P21" s="116">
        <v>4</v>
      </c>
      <c r="Q21" s="117"/>
      <c r="R21" s="118" t="str">
        <f t="shared" ref="R21:R23" si="5">IF(OR(S21="Preventivo",S21="Detectivo"),"Probabilidad",IF(S21="Correctivo","Impacto",""))</f>
        <v/>
      </c>
      <c r="S21" s="132"/>
      <c r="T21" s="132"/>
      <c r="U21" s="119" t="str">
        <f t="shared" si="0"/>
        <v/>
      </c>
      <c r="V21" s="132"/>
      <c r="W21" s="132"/>
      <c r="X21" s="132"/>
      <c r="Y21" s="120" t="str">
        <f t="shared" ref="Y21:Y23" si="6">IFERROR(IF(AND(R20="Probabilidad",R21="Probabilidad"),(AA20-(+AA20*U21)),IF(AND(R20="Impacto",R21="Probabilidad"),(AA19-(+AA19*U21)),IF(R21="Impacto",AA20,""))),"")</f>
        <v/>
      </c>
      <c r="Z21" s="130" t="str">
        <f t="shared" si="1"/>
        <v/>
      </c>
      <c r="AA21" s="119" t="str">
        <f t="shared" si="2"/>
        <v/>
      </c>
      <c r="AB21" s="130" t="str">
        <f t="shared" si="3"/>
        <v/>
      </c>
      <c r="AC21" s="119" t="str">
        <f t="shared" ref="AC21:AC23" si="7">IFERROR(IF(AND(R20="Impacto",R21="Impacto"),(AC20-(+AC20*U21)),IF(AND(R20="Probabilidad",R21="Impacto"),(AC19-(+AC19*U21)),IF(R21="Probabilidad",AC20,""))),"")</f>
        <v/>
      </c>
      <c r="AD21" s="131" t="str">
        <f>IFERROR(IF(OR(AND(Z21="Muy Baja",AB21="Leve"),AND(Z21="Muy Baja",AB21="Menor"),AND(Z21="Baja",AB21="Leve")),"Bajo",IF(OR(AND(Z21="Muy baja",AB21="Moderado"),AND(Z21="Baja",AB21="Menor"),AND(Z21="Baja",AB21="Moderado"),AND(Z21="Media",AB21="Leve"),AND(Z21="Media",AB21="Menor"),AND(Z21="Media",AB21="Moderado"),AND(Z21="Alta",AB21="Leve"),AND(Z21="Alta",AB21="Menor")),"Moderado",IF(OR(AND(Z21="Muy Baja",AB21="Mayor"),AND(Z21="Baja",AB21="Mayor"),AND(Z21="Media",AB21="Mayor"),AND(Z21="Alta",AB21="Moderado"),AND(Z21="Alta",AB21="Mayor"),AND(Z21="Muy Alta",AB21="Leve"),AND(Z21="Muy Alta",AB21="Menor"),AND(Z21="Muy Alta",AB21="Moderado"),AND(Z21="Muy Alta",AB21="Mayor")),"Alto",IF(OR(AND(Z21="Muy Baja",AB21="Catastrófico"),AND(Z21="Baja",AB21="Catastrófico"),AND(Z21="Media",AB21="Catastrófico"),AND(Z21="Alta",AB21="Catastrófico"),AND(Z21="Muy Alta",AB21="Catastrófico")),"Extremo","")))),"")</f>
        <v/>
      </c>
      <c r="AE21" s="122"/>
      <c r="AF21" s="121"/>
      <c r="AG21" s="122"/>
      <c r="AH21" s="123"/>
      <c r="AI21" s="123"/>
      <c r="AJ21" s="121"/>
      <c r="AK21" s="122"/>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1:69" ht="30" customHeight="1" x14ac:dyDescent="0.3">
      <c r="B22" s="194"/>
      <c r="C22" s="195"/>
      <c r="D22" s="207"/>
      <c r="E22" s="207"/>
      <c r="F22" s="208"/>
      <c r="G22" s="195"/>
      <c r="H22" s="197"/>
      <c r="I22" s="198"/>
      <c r="J22" s="192"/>
      <c r="K22" s="199"/>
      <c r="L22" s="192">
        <f ca="1">IF(NOT(ISERROR(MATCH(K22,_xlfn.ANCHORARRAY(F33),0))),J35&amp;"Por favor no seleccionar los criterios de impacto",K22)</f>
        <v>0</v>
      </c>
      <c r="M22" s="198"/>
      <c r="N22" s="192"/>
      <c r="O22" s="193"/>
      <c r="P22" s="116">
        <v>5</v>
      </c>
      <c r="Q22" s="117"/>
      <c r="R22" s="118" t="str">
        <f t="shared" si="5"/>
        <v/>
      </c>
      <c r="S22" s="132"/>
      <c r="T22" s="132"/>
      <c r="U22" s="119" t="str">
        <f t="shared" si="0"/>
        <v/>
      </c>
      <c r="V22" s="132"/>
      <c r="W22" s="132"/>
      <c r="X22" s="132"/>
      <c r="Y22" s="120" t="str">
        <f t="shared" si="6"/>
        <v/>
      </c>
      <c r="Z22" s="130" t="str">
        <f t="shared" si="1"/>
        <v/>
      </c>
      <c r="AA22" s="119" t="str">
        <f t="shared" si="2"/>
        <v/>
      </c>
      <c r="AB22" s="130" t="str">
        <f t="shared" si="3"/>
        <v/>
      </c>
      <c r="AC22" s="119" t="str">
        <f t="shared" si="7"/>
        <v/>
      </c>
      <c r="AD22" s="131" t="str">
        <f t="shared" si="4"/>
        <v/>
      </c>
      <c r="AE22" s="122"/>
      <c r="AF22" s="121"/>
      <c r="AG22" s="122"/>
      <c r="AH22" s="123"/>
      <c r="AI22" s="123"/>
      <c r="AJ22" s="121"/>
      <c r="AK22" s="122"/>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1:69" ht="30" customHeight="1" x14ac:dyDescent="0.3">
      <c r="B23" s="194"/>
      <c r="C23" s="195"/>
      <c r="D23" s="207"/>
      <c r="E23" s="207"/>
      <c r="F23" s="208"/>
      <c r="G23" s="195"/>
      <c r="H23" s="197"/>
      <c r="I23" s="198"/>
      <c r="J23" s="192"/>
      <c r="K23" s="199"/>
      <c r="L23" s="192">
        <f ca="1">IF(NOT(ISERROR(MATCH(K23,_xlfn.ANCHORARRAY(F34),0))),J36&amp;"Por favor no seleccionar los criterios de impacto",K23)</f>
        <v>0</v>
      </c>
      <c r="M23" s="198"/>
      <c r="N23" s="192"/>
      <c r="O23" s="193"/>
      <c r="P23" s="116">
        <v>6</v>
      </c>
      <c r="Q23" s="117"/>
      <c r="R23" s="118" t="str">
        <f t="shared" si="5"/>
        <v/>
      </c>
      <c r="S23" s="132"/>
      <c r="T23" s="132"/>
      <c r="U23" s="119" t="str">
        <f t="shared" si="0"/>
        <v/>
      </c>
      <c r="V23" s="132"/>
      <c r="W23" s="132"/>
      <c r="X23" s="132"/>
      <c r="Y23" s="120" t="str">
        <f t="shared" si="6"/>
        <v/>
      </c>
      <c r="Z23" s="130" t="str">
        <f t="shared" si="1"/>
        <v/>
      </c>
      <c r="AA23" s="119" t="str">
        <f t="shared" si="2"/>
        <v/>
      </c>
      <c r="AB23" s="130" t="str">
        <f t="shared" si="3"/>
        <v/>
      </c>
      <c r="AC23" s="119" t="str">
        <f t="shared" si="7"/>
        <v/>
      </c>
      <c r="AD23" s="131" t="str">
        <f t="shared" si="4"/>
        <v/>
      </c>
      <c r="AE23" s="122"/>
      <c r="AF23" s="121"/>
      <c r="AG23" s="122"/>
      <c r="AH23" s="123"/>
      <c r="AI23" s="123"/>
      <c r="AJ23" s="121"/>
      <c r="AK23" s="122"/>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1:69" ht="30" customHeight="1" x14ac:dyDescent="0.3">
      <c r="B24" s="194"/>
      <c r="C24" s="195"/>
      <c r="D24" s="195"/>
      <c r="E24" s="195"/>
      <c r="F24" s="195"/>
      <c r="G24" s="195"/>
      <c r="H24" s="197"/>
      <c r="I24" s="198" t="str">
        <f>IF(H24&lt;=0,"",IF(H24&lt;=2,"Muy Baja",IF(H24&lt;=24,"Baja",IF(H24&lt;=500,"Media",IF(H24&lt;=5000,"Alta","Muy Alta")))))</f>
        <v/>
      </c>
      <c r="J24" s="192" t="str">
        <f>IF(I24="","",IF(I24="Muy Baja",0.2,IF(I24="Baja",0.4,IF(I24="Media",0.6,IF(I24="Alta",0.8,IF(I24="Muy Alta",1,))))))</f>
        <v/>
      </c>
      <c r="K24" s="199"/>
      <c r="L24" s="192">
        <f ca="1">IF(NOT(ISERROR(MATCH(K24,'Tabla Impacto'!$B$221:$B$223,0))),'Tabla Impacto'!$F$223&amp;"Por favor no seleccionar los criterios de impacto(Afectación Económica o presupuestal y Pérdida Reputacional)",K24)</f>
        <v>0</v>
      </c>
      <c r="M24" s="198" t="str">
        <f ca="1">IF(OR(L24='Tabla Impacto'!$C$11,L24='Tabla Impacto'!$D$11),"Leve",IF(OR(L24='Tabla Impacto'!$C$12,L24='Tabla Impacto'!$D$12),"Menor",IF(OR(L24='Tabla Impacto'!$C$13,L24='Tabla Impacto'!$D$13),"Moderado",IF(OR(L24='Tabla Impacto'!$C$14,L24='Tabla Impacto'!$D$14),"Mayor",IF(OR(L24='Tabla Impacto'!$C$15,L24='Tabla Impacto'!$D$15),"Catastrófico","")))))</f>
        <v/>
      </c>
      <c r="N24" s="192" t="str">
        <f ca="1">IF(M24="","",IF(M24="Leve",0.2,IF(M24="Menor",0.4,IF(M24="Moderado",0.6,IF(M24="Mayor",0.8,IF(M24="Catastrófico",1,))))))</f>
        <v/>
      </c>
      <c r="O24" s="193" t="str">
        <f ca="1">IF(OR(AND(I24="Muy Baja",M24="Leve"),AND(I24="Muy Baja",M24="Menor"),AND(I24="Baja",M24="Leve")),"Bajo",IF(OR(AND(I24="Muy baja",M24="Moderado"),AND(I24="Baja",M24="Menor"),AND(I24="Baja",M24="Moderado"),AND(I24="Media",M24="Leve"),AND(I24="Media",M24="Menor"),AND(I24="Media",M24="Moderado"),AND(I24="Alta",M24="Leve"),AND(I24="Alta",M24="Menor")),"Moderado",IF(OR(AND(I24="Muy Baja",M24="Mayor"),AND(I24="Baja",M24="Mayor"),AND(I24="Media",M24="Mayor"),AND(I24="Alta",M24="Moderado"),AND(I24="Alta",M24="Mayor"),AND(I24="Muy Alta",M24="Leve"),AND(I24="Muy Alta",M24="Menor"),AND(I24="Muy Alta",M24="Moderado"),AND(I24="Muy Alta",M24="Mayor")),"Alto",IF(OR(AND(I24="Muy Baja",M24="Catastrófico"),AND(I24="Baja",M24="Catastrófico"),AND(I24="Media",M24="Catastrófico"),AND(I24="Alta",M24="Catastrófico"),AND(I24="Muy Alta",M24="Catastrófico")),"Extremo",""))))</f>
        <v/>
      </c>
      <c r="P24" s="116">
        <v>1</v>
      </c>
      <c r="Q24" s="117"/>
      <c r="R24" s="118" t="str">
        <f>IF(OR(S24="Preventivo",S24="Detectivo"),"Probabilidad",IF(S24="Correctivo","Impacto",""))</f>
        <v/>
      </c>
      <c r="S24" s="132"/>
      <c r="T24" s="132"/>
      <c r="U24" s="119" t="str">
        <f>IF(AND(S24="Preventivo",T24="Automático"),"50%",IF(AND(S24="Preventivo",T24="Manual"),"40%",IF(AND(S24="Detectivo",T24="Automático"),"40%",IF(AND(S24="Detectivo",T24="Manual"),"30%",IF(AND(S24="Correctivo",T24="Automático"),"35%",IF(AND(S24="Correctivo",T24="Manual"),"25%",""))))))</f>
        <v/>
      </c>
      <c r="V24" s="132"/>
      <c r="W24" s="132"/>
      <c r="X24" s="132"/>
      <c r="Y24" s="120" t="str">
        <f>IFERROR(IF(R24="Probabilidad",(J24-(+J24*U24)),IF(R24="Impacto",J24,"")),"")</f>
        <v/>
      </c>
      <c r="Z24" s="130" t="str">
        <f>IFERROR(IF(Y24="","",IF(Y24&lt;=0.2,"Muy Baja",IF(Y24&lt;=0.4,"Baja",IF(Y24&lt;=0.6,"Media",IF(Y24&lt;=0.8,"Alta","Muy Alta"))))),"")</f>
        <v/>
      </c>
      <c r="AA24" s="119" t="str">
        <f>+Y24</f>
        <v/>
      </c>
      <c r="AB24" s="130" t="str">
        <f>IFERROR(IF(AC24="","",IF(AC24&lt;=0.2,"Leve",IF(AC24&lt;=0.4,"Menor",IF(AC24&lt;=0.6,"Moderado",IF(AC24&lt;=0.8,"Mayor","Catastrófico"))))),"")</f>
        <v/>
      </c>
      <c r="AC24" s="119" t="str">
        <f>IFERROR(IF(R24="Impacto",(N24-(+N24*U24)),IF(R24="Probabilidad",N24,"")),"")</f>
        <v/>
      </c>
      <c r="AD24" s="131" t="str">
        <f>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
      </c>
      <c r="AE24" s="122"/>
      <c r="AF24" s="121"/>
      <c r="AG24" s="122"/>
      <c r="AH24" s="123"/>
      <c r="AI24" s="123"/>
      <c r="AJ24" s="121"/>
      <c r="AK24" s="122"/>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1:69" ht="30" customHeight="1" x14ac:dyDescent="0.3">
      <c r="B25" s="194"/>
      <c r="C25" s="195"/>
      <c r="D25" s="195"/>
      <c r="E25" s="195"/>
      <c r="F25" s="195"/>
      <c r="G25" s="195"/>
      <c r="H25" s="197"/>
      <c r="I25" s="198"/>
      <c r="J25" s="192"/>
      <c r="K25" s="199"/>
      <c r="L25" s="192">
        <f ca="1">IF(NOT(ISERROR(MATCH(K25,_xlfn.ANCHORARRAY(F36),0))),J38&amp;"Por favor no seleccionar los criterios de impacto",K25)</f>
        <v>0</v>
      </c>
      <c r="M25" s="198"/>
      <c r="N25" s="192"/>
      <c r="O25" s="193"/>
      <c r="P25" s="116">
        <v>2</v>
      </c>
      <c r="Q25" s="117"/>
      <c r="R25" s="118" t="str">
        <f>IF(OR(S25="Preventivo",S25="Detectivo"),"Probabilidad",IF(S25="Correctivo","Impacto",""))</f>
        <v/>
      </c>
      <c r="S25" s="132"/>
      <c r="T25" s="132"/>
      <c r="U25" s="119" t="str">
        <f t="shared" ref="U25:U29" si="8">IF(AND(S25="Preventivo",T25="Automático"),"50%",IF(AND(S25="Preventivo",T25="Manual"),"40%",IF(AND(S25="Detectivo",T25="Automático"),"40%",IF(AND(S25="Detectivo",T25="Manual"),"30%",IF(AND(S25="Correctivo",T25="Automático"),"35%",IF(AND(S25="Correctivo",T25="Manual"),"25%",""))))))</f>
        <v/>
      </c>
      <c r="V25" s="132"/>
      <c r="W25" s="132"/>
      <c r="X25" s="132"/>
      <c r="Y25" s="120" t="str">
        <f>IFERROR(IF(AND(R24="Probabilidad",R25="Probabilidad"),(AA24-(+AA24*U25)),IF(R25="Probabilidad",(J24-(+J24*U25)),IF(R25="Impacto",AA24,""))),"")</f>
        <v/>
      </c>
      <c r="Z25" s="130" t="str">
        <f t="shared" si="1"/>
        <v/>
      </c>
      <c r="AA25" s="119" t="str">
        <f t="shared" ref="AA25:AA29" si="9">+Y25</f>
        <v/>
      </c>
      <c r="AB25" s="130" t="str">
        <f t="shared" si="3"/>
        <v/>
      </c>
      <c r="AC25" s="119" t="str">
        <f>IFERROR(IF(AND(R24="Impacto",R25="Impacto"),(AC24-(+AC24*U25)),IF(R25="Impacto",(N24-(+N24*U25)),IF(R25="Probabilidad",AC24,""))),"")</f>
        <v/>
      </c>
      <c r="AD25" s="131" t="str">
        <f t="shared" ref="AD25:AD26" si="10">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122"/>
      <c r="AF25" s="121"/>
      <c r="AG25" s="122"/>
      <c r="AH25" s="123"/>
      <c r="AI25" s="123"/>
      <c r="AJ25" s="121"/>
      <c r="AK25" s="122"/>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1:69" ht="30" customHeight="1" x14ac:dyDescent="0.3">
      <c r="B26" s="194"/>
      <c r="C26" s="195"/>
      <c r="D26" s="195"/>
      <c r="E26" s="195"/>
      <c r="F26" s="195"/>
      <c r="G26" s="195"/>
      <c r="H26" s="197"/>
      <c r="I26" s="198"/>
      <c r="J26" s="192"/>
      <c r="K26" s="199"/>
      <c r="L26" s="192">
        <f ca="1">IF(NOT(ISERROR(MATCH(K26,_xlfn.ANCHORARRAY(F37),0))),J39&amp;"Por favor no seleccionar los criterios de impacto",K26)</f>
        <v>0</v>
      </c>
      <c r="M26" s="198"/>
      <c r="N26" s="192"/>
      <c r="O26" s="193"/>
      <c r="P26" s="116">
        <v>3</v>
      </c>
      <c r="Q26" s="124"/>
      <c r="R26" s="118" t="str">
        <f>IF(OR(S26="Preventivo",S26="Detectivo"),"Probabilidad",IF(S26="Correctivo","Impacto",""))</f>
        <v/>
      </c>
      <c r="S26" s="132"/>
      <c r="T26" s="132"/>
      <c r="U26" s="119" t="str">
        <f t="shared" si="8"/>
        <v/>
      </c>
      <c r="V26" s="132"/>
      <c r="W26" s="132"/>
      <c r="X26" s="132"/>
      <c r="Y26" s="120" t="str">
        <f>IFERROR(IF(AND(R25="Probabilidad",R26="Probabilidad"),(AA25-(+AA25*U26)),IF(AND(R25="Impacto",R26="Probabilidad"),(AA24-(+AA24*U26)),IF(R26="Impacto",AA25,""))),"")</f>
        <v/>
      </c>
      <c r="Z26" s="130" t="str">
        <f t="shared" si="1"/>
        <v/>
      </c>
      <c r="AA26" s="119" t="str">
        <f t="shared" si="9"/>
        <v/>
      </c>
      <c r="AB26" s="130" t="str">
        <f t="shared" si="3"/>
        <v/>
      </c>
      <c r="AC26" s="119" t="str">
        <f>IFERROR(IF(AND(R25="Impacto",R26="Impacto"),(AC25-(+AC25*U26)),IF(AND(R25="Probabilidad",R26="Impacto"),(AC24-(+AC24*U26)),IF(R26="Probabilidad",AC25,""))),"")</f>
        <v/>
      </c>
      <c r="AD26" s="131" t="str">
        <f t="shared" si="10"/>
        <v/>
      </c>
      <c r="AE26" s="122"/>
      <c r="AF26" s="121"/>
      <c r="AG26" s="122"/>
      <c r="AH26" s="123"/>
      <c r="AI26" s="123"/>
      <c r="AJ26" s="121"/>
      <c r="AK26" s="122"/>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1:69" ht="30" customHeight="1" x14ac:dyDescent="0.3">
      <c r="B27" s="194"/>
      <c r="C27" s="195"/>
      <c r="D27" s="195"/>
      <c r="E27" s="195"/>
      <c r="F27" s="195"/>
      <c r="G27" s="195"/>
      <c r="H27" s="197"/>
      <c r="I27" s="198"/>
      <c r="J27" s="192"/>
      <c r="K27" s="199"/>
      <c r="L27" s="192">
        <f ca="1">IF(NOT(ISERROR(MATCH(K27,_xlfn.ANCHORARRAY(F38),0))),J40&amp;"Por favor no seleccionar los criterios de impacto",K27)</f>
        <v>0</v>
      </c>
      <c r="M27" s="198"/>
      <c r="N27" s="192"/>
      <c r="O27" s="193"/>
      <c r="P27" s="116">
        <v>4</v>
      </c>
      <c r="Q27" s="117"/>
      <c r="R27" s="118" t="str">
        <f t="shared" ref="R27:R29" si="11">IF(OR(S27="Preventivo",S27="Detectivo"),"Probabilidad",IF(S27="Correctivo","Impacto",""))</f>
        <v/>
      </c>
      <c r="S27" s="132"/>
      <c r="T27" s="132"/>
      <c r="U27" s="119" t="str">
        <f t="shared" si="8"/>
        <v/>
      </c>
      <c r="V27" s="132"/>
      <c r="W27" s="132"/>
      <c r="X27" s="132"/>
      <c r="Y27" s="120" t="str">
        <f t="shared" ref="Y27:Y29" si="12">IFERROR(IF(AND(R26="Probabilidad",R27="Probabilidad"),(AA26-(+AA26*U27)),IF(AND(R26="Impacto",R27="Probabilidad"),(AA25-(+AA25*U27)),IF(R27="Impacto",AA26,""))),"")</f>
        <v/>
      </c>
      <c r="Z27" s="130" t="str">
        <f t="shared" si="1"/>
        <v/>
      </c>
      <c r="AA27" s="119" t="str">
        <f t="shared" si="9"/>
        <v/>
      </c>
      <c r="AB27" s="130" t="str">
        <f t="shared" si="3"/>
        <v/>
      </c>
      <c r="AC27" s="119" t="str">
        <f t="shared" ref="AC27:AC29" si="13">IFERROR(IF(AND(R26="Impacto",R27="Impacto"),(AC26-(+AC26*U27)),IF(AND(R26="Probabilidad",R27="Impacto"),(AC25-(+AC25*U27)),IF(R27="Probabilidad",AC26,""))),"")</f>
        <v/>
      </c>
      <c r="AD27" s="131" t="str">
        <f>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
      </c>
      <c r="AE27" s="122"/>
      <c r="AF27" s="121"/>
      <c r="AG27" s="122"/>
      <c r="AH27" s="123"/>
      <c r="AI27" s="123"/>
      <c r="AJ27" s="121"/>
      <c r="AK27" s="122"/>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1:69" ht="30" customHeight="1" x14ac:dyDescent="0.3">
      <c r="B28" s="194"/>
      <c r="C28" s="195"/>
      <c r="D28" s="195"/>
      <c r="E28" s="195"/>
      <c r="F28" s="195"/>
      <c r="G28" s="195"/>
      <c r="H28" s="197"/>
      <c r="I28" s="198"/>
      <c r="J28" s="192"/>
      <c r="K28" s="199"/>
      <c r="L28" s="192">
        <f ca="1">IF(NOT(ISERROR(MATCH(K28,_xlfn.ANCHORARRAY(F39),0))),J41&amp;"Por favor no seleccionar los criterios de impacto",K28)</f>
        <v>0</v>
      </c>
      <c r="M28" s="198"/>
      <c r="N28" s="192"/>
      <c r="O28" s="193"/>
      <c r="P28" s="116">
        <v>5</v>
      </c>
      <c r="Q28" s="117"/>
      <c r="R28" s="118" t="str">
        <f t="shared" si="11"/>
        <v/>
      </c>
      <c r="S28" s="132"/>
      <c r="T28" s="132"/>
      <c r="U28" s="119" t="str">
        <f t="shared" si="8"/>
        <v/>
      </c>
      <c r="V28" s="132"/>
      <c r="W28" s="132"/>
      <c r="X28" s="132"/>
      <c r="Y28" s="120" t="str">
        <f t="shared" si="12"/>
        <v/>
      </c>
      <c r="Z28" s="130" t="str">
        <f t="shared" si="1"/>
        <v/>
      </c>
      <c r="AA28" s="119" t="str">
        <f t="shared" si="9"/>
        <v/>
      </c>
      <c r="AB28" s="130" t="str">
        <f t="shared" si="3"/>
        <v/>
      </c>
      <c r="AC28" s="119" t="str">
        <f t="shared" si="13"/>
        <v/>
      </c>
      <c r="AD28" s="131" t="str">
        <f t="shared" ref="AD28:AD29" si="14">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122"/>
      <c r="AF28" s="121"/>
      <c r="AG28" s="122"/>
      <c r="AH28" s="123"/>
      <c r="AI28" s="123"/>
      <c r="AJ28" s="121"/>
      <c r="AK28" s="122"/>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1:69" ht="30" customHeight="1" x14ac:dyDescent="0.3">
      <c r="B29" s="194"/>
      <c r="C29" s="195"/>
      <c r="D29" s="195"/>
      <c r="E29" s="195"/>
      <c r="F29" s="195"/>
      <c r="G29" s="195"/>
      <c r="H29" s="197"/>
      <c r="I29" s="198"/>
      <c r="J29" s="192"/>
      <c r="K29" s="199"/>
      <c r="L29" s="192">
        <f ca="1">IF(NOT(ISERROR(MATCH(K29,_xlfn.ANCHORARRAY(F40),0))),J42&amp;"Por favor no seleccionar los criterios de impacto",K29)</f>
        <v>0</v>
      </c>
      <c r="M29" s="198"/>
      <c r="N29" s="192"/>
      <c r="O29" s="193"/>
      <c r="P29" s="116">
        <v>6</v>
      </c>
      <c r="Q29" s="117"/>
      <c r="R29" s="118" t="str">
        <f t="shared" si="11"/>
        <v/>
      </c>
      <c r="S29" s="132"/>
      <c r="T29" s="132"/>
      <c r="U29" s="119" t="str">
        <f t="shared" si="8"/>
        <v/>
      </c>
      <c r="V29" s="132"/>
      <c r="W29" s="132"/>
      <c r="X29" s="132"/>
      <c r="Y29" s="120" t="str">
        <f t="shared" si="12"/>
        <v/>
      </c>
      <c r="Z29" s="130" t="str">
        <f t="shared" si="1"/>
        <v/>
      </c>
      <c r="AA29" s="119" t="str">
        <f t="shared" si="9"/>
        <v/>
      </c>
      <c r="AB29" s="130" t="str">
        <f t="shared" si="3"/>
        <v/>
      </c>
      <c r="AC29" s="119" t="str">
        <f t="shared" si="13"/>
        <v/>
      </c>
      <c r="AD29" s="131" t="str">
        <f t="shared" si="14"/>
        <v/>
      </c>
      <c r="AE29" s="122"/>
      <c r="AF29" s="121"/>
      <c r="AG29" s="122"/>
      <c r="AH29" s="123"/>
      <c r="AI29" s="123"/>
      <c r="AJ29" s="121"/>
      <c r="AK29" s="122"/>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1:69" ht="30" customHeight="1" x14ac:dyDescent="0.3">
      <c r="B30" s="194">
        <v>3</v>
      </c>
      <c r="C30" s="195"/>
      <c r="D30" s="195"/>
      <c r="E30" s="195"/>
      <c r="F30" s="196"/>
      <c r="G30" s="195"/>
      <c r="H30" s="197"/>
      <c r="I30" s="198" t="str">
        <f>IF(H30&lt;=0,"",IF(H30&lt;=2,"Muy Baja",IF(H30&lt;=24,"Baja",IF(H30&lt;=500,"Media",IF(H30&lt;=5000,"Alta","Muy Alta")))))</f>
        <v/>
      </c>
      <c r="J30" s="192" t="str">
        <f>IF(I30="","",IF(I30="Muy Baja",0.2,IF(I30="Baja",0.4,IF(I30="Media",0.6,IF(I30="Alta",0.8,IF(I30="Muy Alta",1,))))))</f>
        <v/>
      </c>
      <c r="K30" s="199"/>
      <c r="L30" s="192">
        <f ca="1">IF(NOT(ISERROR(MATCH(K30,'Tabla Impacto'!$B$221:$B$223,0))),'Tabla Impacto'!$F$223&amp;"Por favor no seleccionar los criterios de impacto(Afectación Económica o presupuestal y Pérdida Reputacional)",K30)</f>
        <v>0</v>
      </c>
      <c r="M30" s="198" t="str">
        <f ca="1">IF(OR(L30='Tabla Impacto'!$C$11,L30='Tabla Impacto'!$D$11),"Leve",IF(OR(L30='Tabla Impacto'!$C$12,L30='Tabla Impacto'!$D$12),"Menor",IF(OR(L30='Tabla Impacto'!$C$13,L30='Tabla Impacto'!$D$13),"Moderado",IF(OR(L30='Tabla Impacto'!$C$14,L30='Tabla Impacto'!$D$14),"Mayor",IF(OR(L30='Tabla Impacto'!$C$15,L30='Tabla Impacto'!$D$15),"Catastrófico","")))))</f>
        <v/>
      </c>
      <c r="N30" s="192" t="str">
        <f ca="1">IF(M30="","",IF(M30="Leve",0.2,IF(M30="Menor",0.4,IF(M30="Moderado",0.6,IF(M30="Mayor",0.8,IF(M30="Catastrófico",1,))))))</f>
        <v/>
      </c>
      <c r="O30" s="193" t="str">
        <f ca="1">IF(OR(AND(I30="Muy Baja",M30="Leve"),AND(I30="Muy Baja",M30="Menor"),AND(I30="Baja",M30="Leve")),"Bajo",IF(OR(AND(I30="Muy baja",M30="Moderado"),AND(I30="Baja",M30="Menor"),AND(I30="Baja",M30="Moderado"),AND(I30="Media",M30="Leve"),AND(I30="Media",M30="Menor"),AND(I30="Media",M30="Moderado"),AND(I30="Alta",M30="Leve"),AND(I30="Alta",M30="Menor")),"Moderado",IF(OR(AND(I30="Muy Baja",M30="Mayor"),AND(I30="Baja",M30="Mayor"),AND(I30="Media",M30="Mayor"),AND(I30="Alta",M30="Moderado"),AND(I30="Alta",M30="Mayor"),AND(I30="Muy Alta",M30="Leve"),AND(I30="Muy Alta",M30="Menor"),AND(I30="Muy Alta",M30="Moderado"),AND(I30="Muy Alta",M30="Mayor")),"Alto",IF(OR(AND(I30="Muy Baja",M30="Catastrófico"),AND(I30="Baja",M30="Catastrófico"),AND(I30="Media",M30="Catastrófico"),AND(I30="Alta",M30="Catastrófico"),AND(I30="Muy Alta",M30="Catastrófico")),"Extremo",""))))</f>
        <v/>
      </c>
      <c r="P30" s="116">
        <v>1</v>
      </c>
      <c r="Q30" s="117"/>
      <c r="R30" s="118" t="str">
        <f>IF(OR(S30="Preventivo",S30="Detectivo"),"Probabilidad",IF(S30="Correctivo","Impacto",""))</f>
        <v/>
      </c>
      <c r="S30" s="132"/>
      <c r="T30" s="132"/>
      <c r="U30" s="119" t="str">
        <f>IF(AND(S30="Preventivo",T30="Automático"),"50%",IF(AND(S30="Preventivo",T30="Manual"),"40%",IF(AND(S30="Detectivo",T30="Automático"),"40%",IF(AND(S30="Detectivo",T30="Manual"),"30%",IF(AND(S30="Correctivo",T30="Automático"),"35%",IF(AND(S30="Correctivo",T30="Manual"),"25%",""))))))</f>
        <v/>
      </c>
      <c r="V30" s="132"/>
      <c r="W30" s="132"/>
      <c r="X30" s="132"/>
      <c r="Y30" s="120" t="str">
        <f>IFERROR(IF(R30="Probabilidad",(J30-(+J30*U30)),IF(R30="Impacto",J30,"")),"")</f>
        <v/>
      </c>
      <c r="Z30" s="130" t="str">
        <f>IFERROR(IF(Y30="","",IF(Y30&lt;=0.2,"Muy Baja",IF(Y30&lt;=0.4,"Baja",IF(Y30&lt;=0.6,"Media",IF(Y30&lt;=0.8,"Alta","Muy Alta"))))),"")</f>
        <v/>
      </c>
      <c r="AA30" s="119" t="str">
        <f>+Y30</f>
        <v/>
      </c>
      <c r="AB30" s="130" t="str">
        <f>IFERROR(IF(AC30="","",IF(AC30&lt;=0.2,"Leve",IF(AC30&lt;=0.4,"Menor",IF(AC30&lt;=0.6,"Moderado",IF(AC30&lt;=0.8,"Mayor","Catastrófico"))))),"")</f>
        <v/>
      </c>
      <c r="AC30" s="119" t="str">
        <f>IFERROR(IF(R30="Impacto",(N30-(+N30*U30)),IF(R30="Probabilidad",N30,"")),"")</f>
        <v/>
      </c>
      <c r="AD30" s="131" t="str">
        <f>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
      </c>
      <c r="AE30" s="122"/>
      <c r="AF30" s="121"/>
      <c r="AG30" s="122"/>
      <c r="AH30" s="123"/>
      <c r="AI30" s="123"/>
      <c r="AJ30" s="121"/>
      <c r="AK30" s="122"/>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1:69" ht="30" customHeight="1" x14ac:dyDescent="0.3">
      <c r="B31" s="194"/>
      <c r="C31" s="195"/>
      <c r="D31" s="195"/>
      <c r="E31" s="195"/>
      <c r="F31" s="196"/>
      <c r="G31" s="195"/>
      <c r="H31" s="197"/>
      <c r="I31" s="198"/>
      <c r="J31" s="192"/>
      <c r="K31" s="199"/>
      <c r="L31" s="192">
        <f t="shared" ref="L31:L35" ca="1" si="15">IF(NOT(ISERROR(MATCH(K31,_xlfn.ANCHORARRAY(F42),0))),J44&amp;"Por favor no seleccionar los criterios de impacto",K31)</f>
        <v>0</v>
      </c>
      <c r="M31" s="198"/>
      <c r="N31" s="192"/>
      <c r="O31" s="193"/>
      <c r="P31" s="116">
        <v>2</v>
      </c>
      <c r="Q31" s="117"/>
      <c r="R31" s="118" t="str">
        <f>IF(OR(S31="Preventivo",S31="Detectivo"),"Probabilidad",IF(S31="Correctivo","Impacto",""))</f>
        <v/>
      </c>
      <c r="S31" s="132"/>
      <c r="T31" s="132"/>
      <c r="U31" s="119" t="str">
        <f t="shared" ref="U31:U35" si="16">IF(AND(S31="Preventivo",T31="Automático"),"50%",IF(AND(S31="Preventivo",T31="Manual"),"40%",IF(AND(S31="Detectivo",T31="Automático"),"40%",IF(AND(S31="Detectivo",T31="Manual"),"30%",IF(AND(S31="Correctivo",T31="Automático"),"35%",IF(AND(S31="Correctivo",T31="Manual"),"25%",""))))))</f>
        <v/>
      </c>
      <c r="V31" s="132"/>
      <c r="W31" s="132"/>
      <c r="X31" s="132"/>
      <c r="Y31" s="125" t="str">
        <f>IFERROR(IF(AND(R30="Probabilidad",R31="Probabilidad"),(AA30-(+AA30*U31)),IF(R31="Probabilidad",(J30-(+J30*U31)),IF(R31="Impacto",AA30,""))),"")</f>
        <v/>
      </c>
      <c r="Z31" s="130" t="str">
        <f t="shared" si="1"/>
        <v/>
      </c>
      <c r="AA31" s="119" t="str">
        <f t="shared" ref="AA31:AA35" si="17">+Y31</f>
        <v/>
      </c>
      <c r="AB31" s="130" t="str">
        <f t="shared" si="3"/>
        <v/>
      </c>
      <c r="AC31" s="119" t="str">
        <f>IFERROR(IF(AND(R30="Impacto",R31="Impacto"),(AC30-(+AC30*U31)),IF(R31="Impacto",(N30-(+N30*U31)),IF(R31="Probabilidad",AC30,""))),"")</f>
        <v/>
      </c>
      <c r="AD31" s="131" t="str">
        <f t="shared" ref="AD31:AD32" si="18">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22"/>
      <c r="AF31" s="121"/>
      <c r="AG31" s="122"/>
      <c r="AH31" s="123"/>
      <c r="AI31" s="123"/>
      <c r="AJ31" s="121"/>
      <c r="AK31" s="122"/>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1:69" ht="30" customHeight="1" x14ac:dyDescent="0.3">
      <c r="B32" s="194"/>
      <c r="C32" s="195"/>
      <c r="D32" s="195"/>
      <c r="E32" s="195"/>
      <c r="F32" s="196"/>
      <c r="G32" s="195"/>
      <c r="H32" s="197"/>
      <c r="I32" s="198"/>
      <c r="J32" s="192"/>
      <c r="K32" s="199"/>
      <c r="L32" s="192">
        <f t="shared" ca="1" si="15"/>
        <v>0</v>
      </c>
      <c r="M32" s="198"/>
      <c r="N32" s="192"/>
      <c r="O32" s="193"/>
      <c r="P32" s="116">
        <v>3</v>
      </c>
      <c r="Q32" s="124"/>
      <c r="R32" s="118" t="str">
        <f>IF(OR(S32="Preventivo",S32="Detectivo"),"Probabilidad",IF(S32="Correctivo","Impacto",""))</f>
        <v/>
      </c>
      <c r="S32" s="132"/>
      <c r="T32" s="132"/>
      <c r="U32" s="119" t="str">
        <f t="shared" si="16"/>
        <v/>
      </c>
      <c r="V32" s="132"/>
      <c r="W32" s="132"/>
      <c r="X32" s="132"/>
      <c r="Y32" s="120" t="str">
        <f>IFERROR(IF(AND(R31="Probabilidad",R32="Probabilidad"),(AA31-(+AA31*U32)),IF(AND(R31="Impacto",R32="Probabilidad"),(AA30-(+AA30*U32)),IF(R32="Impacto",AA31,""))),"")</f>
        <v/>
      </c>
      <c r="Z32" s="130" t="str">
        <f t="shared" si="1"/>
        <v/>
      </c>
      <c r="AA32" s="119" t="str">
        <f t="shared" si="17"/>
        <v/>
      </c>
      <c r="AB32" s="130" t="str">
        <f t="shared" si="3"/>
        <v/>
      </c>
      <c r="AC32" s="119" t="str">
        <f>IFERROR(IF(AND(R31="Impacto",R32="Impacto"),(AC31-(+AC31*U32)),IF(AND(R31="Probabilidad",R32="Impacto"),(AC30-(+AC30*U32)),IF(R32="Probabilidad",AC31,""))),"")</f>
        <v/>
      </c>
      <c r="AD32" s="131" t="str">
        <f t="shared" si="18"/>
        <v/>
      </c>
      <c r="AE32" s="122"/>
      <c r="AF32" s="121"/>
      <c r="AG32" s="122"/>
      <c r="AH32" s="123"/>
      <c r="AI32" s="123"/>
      <c r="AJ32" s="121"/>
      <c r="AK32" s="122"/>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0" customHeight="1" x14ac:dyDescent="0.3">
      <c r="B33" s="194"/>
      <c r="C33" s="195"/>
      <c r="D33" s="195"/>
      <c r="E33" s="195"/>
      <c r="F33" s="196"/>
      <c r="G33" s="195"/>
      <c r="H33" s="197"/>
      <c r="I33" s="198"/>
      <c r="J33" s="192"/>
      <c r="K33" s="199"/>
      <c r="L33" s="192">
        <f t="shared" ca="1" si="15"/>
        <v>0</v>
      </c>
      <c r="M33" s="198"/>
      <c r="N33" s="192"/>
      <c r="O33" s="193"/>
      <c r="P33" s="116">
        <v>4</v>
      </c>
      <c r="Q33" s="117"/>
      <c r="R33" s="118" t="str">
        <f t="shared" ref="R33:R35" si="19">IF(OR(S33="Preventivo",S33="Detectivo"),"Probabilidad",IF(S33="Correctivo","Impacto",""))</f>
        <v/>
      </c>
      <c r="S33" s="132"/>
      <c r="T33" s="132"/>
      <c r="U33" s="119" t="str">
        <f t="shared" si="16"/>
        <v/>
      </c>
      <c r="V33" s="132"/>
      <c r="W33" s="132"/>
      <c r="X33" s="132"/>
      <c r="Y33" s="120" t="str">
        <f t="shared" ref="Y33:Y35" si="20">IFERROR(IF(AND(R32="Probabilidad",R33="Probabilidad"),(AA32-(+AA32*U33)),IF(AND(R32="Impacto",R33="Probabilidad"),(AA31-(+AA31*U33)),IF(R33="Impacto",AA32,""))),"")</f>
        <v/>
      </c>
      <c r="Z33" s="130" t="str">
        <f t="shared" si="1"/>
        <v/>
      </c>
      <c r="AA33" s="119" t="str">
        <f t="shared" si="17"/>
        <v/>
      </c>
      <c r="AB33" s="130" t="str">
        <f t="shared" si="3"/>
        <v/>
      </c>
      <c r="AC33" s="119" t="str">
        <f t="shared" ref="AC33:AC35" si="21">IFERROR(IF(AND(R32="Impacto",R33="Impacto"),(AC32-(+AC32*U33)),IF(AND(R32="Probabilidad",R33="Impacto"),(AC31-(+AC31*U33)),IF(R33="Probabilidad",AC32,""))),"")</f>
        <v/>
      </c>
      <c r="AD33" s="131" t="str">
        <f>IFERROR(IF(OR(AND(Z33="Muy Baja",AB33="Leve"),AND(Z33="Muy Baja",AB33="Menor"),AND(Z33="Baja",AB33="Leve")),"Bajo",IF(OR(AND(Z33="Muy baja",AB33="Moderado"),AND(Z33="Baja",AB33="Menor"),AND(Z33="Baja",AB33="Moderado"),AND(Z33="Media",AB33="Leve"),AND(Z33="Media",AB33="Menor"),AND(Z33="Media",AB33="Moderado"),AND(Z33="Alta",AB33="Leve"),AND(Z33="Alta",AB33="Menor")),"Moderado",IF(OR(AND(Z33="Muy Baja",AB33="Mayor"),AND(Z33="Baja",AB33="Mayor"),AND(Z33="Media",AB33="Mayor"),AND(Z33="Alta",AB33="Moderado"),AND(Z33="Alta",AB33="Mayor"),AND(Z33="Muy Alta",AB33="Leve"),AND(Z33="Muy Alta",AB33="Menor"),AND(Z33="Muy Alta",AB33="Moderado"),AND(Z33="Muy Alta",AB33="Mayor")),"Alto",IF(OR(AND(Z33="Muy Baja",AB33="Catastrófico"),AND(Z33="Baja",AB33="Catastrófico"),AND(Z33="Media",AB33="Catastrófico"),AND(Z33="Alta",AB33="Catastrófico"),AND(Z33="Muy Alta",AB33="Catastrófico")),"Extremo","")))),"")</f>
        <v/>
      </c>
      <c r="AE33" s="122"/>
      <c r="AF33" s="121"/>
      <c r="AG33" s="122"/>
      <c r="AH33" s="123"/>
      <c r="AI33" s="123"/>
      <c r="AJ33" s="121"/>
      <c r="AK33" s="122"/>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0" customHeight="1" x14ac:dyDescent="0.3">
      <c r="B34" s="194"/>
      <c r="C34" s="195"/>
      <c r="D34" s="195"/>
      <c r="E34" s="195"/>
      <c r="F34" s="196"/>
      <c r="G34" s="195"/>
      <c r="H34" s="197"/>
      <c r="I34" s="198"/>
      <c r="J34" s="192"/>
      <c r="K34" s="199"/>
      <c r="L34" s="192">
        <f t="shared" ca="1" si="15"/>
        <v>0</v>
      </c>
      <c r="M34" s="198"/>
      <c r="N34" s="192"/>
      <c r="O34" s="193"/>
      <c r="P34" s="116">
        <v>5</v>
      </c>
      <c r="Q34" s="117"/>
      <c r="R34" s="118" t="str">
        <f t="shared" si="19"/>
        <v/>
      </c>
      <c r="S34" s="132"/>
      <c r="T34" s="132"/>
      <c r="U34" s="119" t="str">
        <f t="shared" si="16"/>
        <v/>
      </c>
      <c r="V34" s="132"/>
      <c r="W34" s="132"/>
      <c r="X34" s="132"/>
      <c r="Y34" s="120" t="str">
        <f t="shared" si="20"/>
        <v/>
      </c>
      <c r="Z34" s="130" t="str">
        <f t="shared" si="1"/>
        <v/>
      </c>
      <c r="AA34" s="119" t="str">
        <f t="shared" si="17"/>
        <v/>
      </c>
      <c r="AB34" s="130" t="str">
        <f t="shared" si="3"/>
        <v/>
      </c>
      <c r="AC34" s="119" t="str">
        <f t="shared" si="21"/>
        <v/>
      </c>
      <c r="AD34" s="131" t="str">
        <f t="shared" ref="AD34:AD35" si="22">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122"/>
      <c r="AF34" s="121"/>
      <c r="AG34" s="122"/>
      <c r="AH34" s="123"/>
      <c r="AI34" s="123"/>
      <c r="AJ34" s="121"/>
      <c r="AK34" s="122"/>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30" customHeight="1" x14ac:dyDescent="0.3">
      <c r="B35" s="194"/>
      <c r="C35" s="195"/>
      <c r="D35" s="195"/>
      <c r="E35" s="195"/>
      <c r="F35" s="196"/>
      <c r="G35" s="195"/>
      <c r="H35" s="197"/>
      <c r="I35" s="198"/>
      <c r="J35" s="192"/>
      <c r="K35" s="199"/>
      <c r="L35" s="192">
        <f t="shared" ca="1" si="15"/>
        <v>0</v>
      </c>
      <c r="M35" s="198"/>
      <c r="N35" s="192"/>
      <c r="O35" s="193"/>
      <c r="P35" s="116">
        <v>6</v>
      </c>
      <c r="Q35" s="117"/>
      <c r="R35" s="118" t="str">
        <f t="shared" si="19"/>
        <v/>
      </c>
      <c r="S35" s="132"/>
      <c r="T35" s="132"/>
      <c r="U35" s="119" t="str">
        <f t="shared" si="16"/>
        <v/>
      </c>
      <c r="V35" s="132"/>
      <c r="W35" s="132"/>
      <c r="X35" s="132"/>
      <c r="Y35" s="120" t="str">
        <f t="shared" si="20"/>
        <v/>
      </c>
      <c r="Z35" s="130" t="str">
        <f t="shared" si="1"/>
        <v/>
      </c>
      <c r="AA35" s="119" t="str">
        <f t="shared" si="17"/>
        <v/>
      </c>
      <c r="AB35" s="130" t="str">
        <f t="shared" si="3"/>
        <v/>
      </c>
      <c r="AC35" s="119" t="str">
        <f t="shared" si="21"/>
        <v/>
      </c>
      <c r="AD35" s="131" t="str">
        <f t="shared" si="22"/>
        <v/>
      </c>
      <c r="AE35" s="122"/>
      <c r="AF35" s="121"/>
      <c r="AG35" s="122"/>
      <c r="AH35" s="123"/>
      <c r="AI35" s="123"/>
      <c r="AJ35" s="121"/>
      <c r="AK35" s="122"/>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30" customHeight="1" x14ac:dyDescent="0.3">
      <c r="B36" s="194">
        <v>4</v>
      </c>
      <c r="C36" s="195"/>
      <c r="D36" s="195"/>
      <c r="E36" s="195"/>
      <c r="F36" s="196"/>
      <c r="G36" s="195"/>
      <c r="H36" s="197"/>
      <c r="I36" s="198" t="str">
        <f>IF(H36&lt;=0,"",IF(H36&lt;=2,"Muy Baja",IF(H36&lt;=24,"Baja",IF(H36&lt;=500,"Media",IF(H36&lt;=5000,"Alta","Muy Alta")))))</f>
        <v/>
      </c>
      <c r="J36" s="192" t="str">
        <f>IF(I36="","",IF(I36="Muy Baja",0.2,IF(I36="Baja",0.4,IF(I36="Media",0.6,IF(I36="Alta",0.8,IF(I36="Muy Alta",1,))))))</f>
        <v/>
      </c>
      <c r="K36" s="199"/>
      <c r="L36" s="192">
        <f ca="1">IF(NOT(ISERROR(MATCH(K36,'Tabla Impacto'!$B$221:$B$223,0))),'Tabla Impacto'!$F$223&amp;"Por favor no seleccionar los criterios de impacto(Afectación Económica o presupuestal y Pérdida Reputacional)",K36)</f>
        <v>0</v>
      </c>
      <c r="M36" s="198" t="str">
        <f ca="1">IF(OR(L36='Tabla Impacto'!$C$11,L36='Tabla Impacto'!$D$11),"Leve",IF(OR(L36='Tabla Impacto'!$C$12,L36='Tabla Impacto'!$D$12),"Menor",IF(OR(L36='Tabla Impacto'!$C$13,L36='Tabla Impacto'!$D$13),"Moderado",IF(OR(L36='Tabla Impacto'!$C$14,L36='Tabla Impacto'!$D$14),"Mayor",IF(OR(L36='Tabla Impacto'!$C$15,L36='Tabla Impacto'!$D$15),"Catastrófico","")))))</f>
        <v/>
      </c>
      <c r="N36" s="192" t="str">
        <f ca="1">IF(M36="","",IF(M36="Leve",0.2,IF(M36="Menor",0.4,IF(M36="Moderado",0.6,IF(M36="Mayor",0.8,IF(M36="Catastrófico",1,))))))</f>
        <v/>
      </c>
      <c r="O36" s="193" t="str">
        <f ca="1">IF(OR(AND(I36="Muy Baja",M36="Leve"),AND(I36="Muy Baja",M36="Menor"),AND(I36="Baja",M36="Leve")),"Bajo",IF(OR(AND(I36="Muy baja",M36="Moderado"),AND(I36="Baja",M36="Menor"),AND(I36="Baja",M36="Moderado"),AND(I36="Media",M36="Leve"),AND(I36="Media",M36="Menor"),AND(I36="Media",M36="Moderado"),AND(I36="Alta",M36="Leve"),AND(I36="Alta",M36="Menor")),"Moderado",IF(OR(AND(I36="Muy Baja",M36="Mayor"),AND(I36="Baja",M36="Mayor"),AND(I36="Media",M36="Mayor"),AND(I36="Alta",M36="Moderado"),AND(I36="Alta",M36="Mayor"),AND(I36="Muy Alta",M36="Leve"),AND(I36="Muy Alta",M36="Menor"),AND(I36="Muy Alta",M36="Moderado"),AND(I36="Muy Alta",M36="Mayor")),"Alto",IF(OR(AND(I36="Muy Baja",M36="Catastrófico"),AND(I36="Baja",M36="Catastrófico"),AND(I36="Media",M36="Catastrófico"),AND(I36="Alta",M36="Catastrófico"),AND(I36="Muy Alta",M36="Catastrófico")),"Extremo",""))))</f>
        <v/>
      </c>
      <c r="P36" s="116">
        <v>1</v>
      </c>
      <c r="Q36" s="117"/>
      <c r="R36" s="118" t="str">
        <f>IF(OR(S36="Preventivo",S36="Detectivo"),"Probabilidad",IF(S36="Correctivo","Impacto",""))</f>
        <v/>
      </c>
      <c r="S36" s="132"/>
      <c r="T36" s="132"/>
      <c r="U36" s="119" t="str">
        <f>IF(AND(S36="Preventivo",T36="Automático"),"50%",IF(AND(S36="Preventivo",T36="Manual"),"40%",IF(AND(S36="Detectivo",T36="Automático"),"40%",IF(AND(S36="Detectivo",T36="Manual"),"30%",IF(AND(S36="Correctivo",T36="Automático"),"35%",IF(AND(S36="Correctivo",T36="Manual"),"25%",""))))))</f>
        <v/>
      </c>
      <c r="V36" s="132"/>
      <c r="W36" s="132"/>
      <c r="X36" s="132"/>
      <c r="Y36" s="120" t="str">
        <f>IFERROR(IF(R36="Probabilidad",(J36-(+J36*U36)),IF(R36="Impacto",J36,"")),"")</f>
        <v/>
      </c>
      <c r="Z36" s="130" t="str">
        <f>IFERROR(IF(Y36="","",IF(Y36&lt;=0.2,"Muy Baja",IF(Y36&lt;=0.4,"Baja",IF(Y36&lt;=0.6,"Media",IF(Y36&lt;=0.8,"Alta","Muy Alta"))))),"")</f>
        <v/>
      </c>
      <c r="AA36" s="119" t="str">
        <f>+Y36</f>
        <v/>
      </c>
      <c r="AB36" s="130" t="str">
        <f>IFERROR(IF(AC36="","",IF(AC36&lt;=0.2,"Leve",IF(AC36&lt;=0.4,"Menor",IF(AC36&lt;=0.6,"Moderado",IF(AC36&lt;=0.8,"Mayor","Catastrófico"))))),"")</f>
        <v/>
      </c>
      <c r="AC36" s="119" t="str">
        <f>IFERROR(IF(R36="Impacto",(N36-(+N36*U36)),IF(R36="Probabilidad",N36,"")),"")</f>
        <v/>
      </c>
      <c r="AD36" s="131" t="str">
        <f>IFERROR(IF(OR(AND(Z36="Muy Baja",AB36="Leve"),AND(Z36="Muy Baja",AB36="Menor"),AND(Z36="Baja",AB36="Leve")),"Bajo",IF(OR(AND(Z36="Muy baja",AB36="Moderado"),AND(Z36="Baja",AB36="Menor"),AND(Z36="Baja",AB36="Moderado"),AND(Z36="Media",AB36="Leve"),AND(Z36="Media",AB36="Menor"),AND(Z36="Media",AB36="Moderado"),AND(Z36="Alta",AB36="Leve"),AND(Z36="Alta",AB36="Menor")),"Moderado",IF(OR(AND(Z36="Muy Baja",AB36="Mayor"),AND(Z36="Baja",AB36="Mayor"),AND(Z36="Media",AB36="Mayor"),AND(Z36="Alta",AB36="Moderado"),AND(Z36="Alta",AB36="Mayor"),AND(Z36="Muy Alta",AB36="Leve"),AND(Z36="Muy Alta",AB36="Menor"),AND(Z36="Muy Alta",AB36="Moderado"),AND(Z36="Muy Alta",AB36="Mayor")),"Alto",IF(OR(AND(Z36="Muy Baja",AB36="Catastrófico"),AND(Z36="Baja",AB36="Catastrófico"),AND(Z36="Media",AB36="Catastrófico"),AND(Z36="Alta",AB36="Catastrófico"),AND(Z36="Muy Alta",AB36="Catastrófico")),"Extremo","")))),"")</f>
        <v/>
      </c>
      <c r="AE36" s="122"/>
      <c r="AF36" s="121"/>
      <c r="AG36" s="122"/>
      <c r="AH36" s="123"/>
      <c r="AI36" s="123"/>
      <c r="AJ36" s="121"/>
      <c r="AK36" s="122"/>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30" customHeight="1" x14ac:dyDescent="0.3">
      <c r="B37" s="194"/>
      <c r="C37" s="195"/>
      <c r="D37" s="195"/>
      <c r="E37" s="195"/>
      <c r="F37" s="196"/>
      <c r="G37" s="195"/>
      <c r="H37" s="197"/>
      <c r="I37" s="198"/>
      <c r="J37" s="192"/>
      <c r="K37" s="199"/>
      <c r="L37" s="192">
        <f t="shared" ref="L37:L41" ca="1" si="23">IF(NOT(ISERROR(MATCH(K37,_xlfn.ANCHORARRAY(F48),0))),J50&amp;"Por favor no seleccionar los criterios de impacto",K37)</f>
        <v>0</v>
      </c>
      <c r="M37" s="198"/>
      <c r="N37" s="192"/>
      <c r="O37" s="193"/>
      <c r="P37" s="116">
        <v>2</v>
      </c>
      <c r="Q37" s="117"/>
      <c r="R37" s="118" t="str">
        <f>IF(OR(S37="Preventivo",S37="Detectivo"),"Probabilidad",IF(S37="Correctivo","Impacto",""))</f>
        <v/>
      </c>
      <c r="S37" s="132"/>
      <c r="T37" s="132"/>
      <c r="U37" s="119" t="str">
        <f t="shared" ref="U37:U41" si="24">IF(AND(S37="Preventivo",T37="Automático"),"50%",IF(AND(S37="Preventivo",T37="Manual"),"40%",IF(AND(S37="Detectivo",T37="Automático"),"40%",IF(AND(S37="Detectivo",T37="Manual"),"30%",IF(AND(S37="Correctivo",T37="Automático"),"35%",IF(AND(S37="Correctivo",T37="Manual"),"25%",""))))))</f>
        <v/>
      </c>
      <c r="V37" s="132"/>
      <c r="W37" s="132"/>
      <c r="X37" s="132"/>
      <c r="Y37" s="120" t="str">
        <f>IFERROR(IF(AND(R36="Probabilidad",R37="Probabilidad"),(AA36-(+AA36*U37)),IF(R37="Probabilidad",(J36-(+J36*U37)),IF(R37="Impacto",AA36,""))),"")</f>
        <v/>
      </c>
      <c r="Z37" s="130" t="str">
        <f t="shared" si="1"/>
        <v/>
      </c>
      <c r="AA37" s="119" t="str">
        <f t="shared" ref="AA37:AA41" si="25">+Y37</f>
        <v/>
      </c>
      <c r="AB37" s="130" t="str">
        <f t="shared" si="3"/>
        <v/>
      </c>
      <c r="AC37" s="119" t="str">
        <f>IFERROR(IF(AND(R36="Impacto",R37="Impacto"),(AC36-(+AC36*U37)),IF(R37="Impacto",(N36-(+N36*U37)),IF(R37="Probabilidad",AC36,""))),"")</f>
        <v/>
      </c>
      <c r="AD37" s="131" t="str">
        <f t="shared" ref="AD37:AD38" si="26">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122"/>
      <c r="AF37" s="121"/>
      <c r="AG37" s="122"/>
      <c r="AH37" s="123"/>
      <c r="AI37" s="123"/>
      <c r="AJ37" s="121"/>
      <c r="AK37" s="122"/>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30" customHeight="1" x14ac:dyDescent="0.3">
      <c r="B38" s="194"/>
      <c r="C38" s="195"/>
      <c r="D38" s="195"/>
      <c r="E38" s="195"/>
      <c r="F38" s="196"/>
      <c r="G38" s="195"/>
      <c r="H38" s="197"/>
      <c r="I38" s="198"/>
      <c r="J38" s="192"/>
      <c r="K38" s="199"/>
      <c r="L38" s="192">
        <f t="shared" ca="1" si="23"/>
        <v>0</v>
      </c>
      <c r="M38" s="198"/>
      <c r="N38" s="192"/>
      <c r="O38" s="193"/>
      <c r="P38" s="116">
        <v>3</v>
      </c>
      <c r="Q38" s="124"/>
      <c r="R38" s="118" t="str">
        <f>IF(OR(S38="Preventivo",S38="Detectivo"),"Probabilidad",IF(S38="Correctivo","Impacto",""))</f>
        <v/>
      </c>
      <c r="S38" s="132"/>
      <c r="T38" s="132"/>
      <c r="U38" s="119" t="str">
        <f t="shared" si="24"/>
        <v/>
      </c>
      <c r="V38" s="132"/>
      <c r="W38" s="132"/>
      <c r="X38" s="132"/>
      <c r="Y38" s="120" t="str">
        <f>IFERROR(IF(AND(R37="Probabilidad",R38="Probabilidad"),(AA37-(+AA37*U38)),IF(AND(R37="Impacto",R38="Probabilidad"),(AA36-(+AA36*U38)),IF(R38="Impacto",AA37,""))),"")</f>
        <v/>
      </c>
      <c r="Z38" s="130" t="str">
        <f t="shared" si="1"/>
        <v/>
      </c>
      <c r="AA38" s="119" t="str">
        <f t="shared" si="25"/>
        <v/>
      </c>
      <c r="AB38" s="130" t="str">
        <f t="shared" si="3"/>
        <v/>
      </c>
      <c r="AC38" s="119" t="str">
        <f>IFERROR(IF(AND(R37="Impacto",R38="Impacto"),(AC37-(+AC37*U38)),IF(AND(R37="Probabilidad",R38="Impacto"),(AC36-(+AC36*U38)),IF(R38="Probabilidad",AC37,""))),"")</f>
        <v/>
      </c>
      <c r="AD38" s="131" t="str">
        <f t="shared" si="26"/>
        <v/>
      </c>
      <c r="AE38" s="122"/>
      <c r="AF38" s="121"/>
      <c r="AG38" s="122"/>
      <c r="AH38" s="123"/>
      <c r="AI38" s="123"/>
      <c r="AJ38" s="121"/>
      <c r="AK38" s="122"/>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30" customHeight="1" x14ac:dyDescent="0.3">
      <c r="B39" s="194"/>
      <c r="C39" s="195"/>
      <c r="D39" s="195"/>
      <c r="E39" s="195"/>
      <c r="F39" s="196"/>
      <c r="G39" s="195"/>
      <c r="H39" s="197"/>
      <c r="I39" s="198"/>
      <c r="J39" s="192"/>
      <c r="K39" s="199"/>
      <c r="L39" s="192">
        <f t="shared" ca="1" si="23"/>
        <v>0</v>
      </c>
      <c r="M39" s="198"/>
      <c r="N39" s="192"/>
      <c r="O39" s="193"/>
      <c r="P39" s="116">
        <v>4</v>
      </c>
      <c r="Q39" s="117"/>
      <c r="R39" s="118" t="str">
        <f t="shared" ref="R39:R41" si="27">IF(OR(S39="Preventivo",S39="Detectivo"),"Probabilidad",IF(S39="Correctivo","Impacto",""))</f>
        <v/>
      </c>
      <c r="S39" s="132"/>
      <c r="T39" s="132"/>
      <c r="U39" s="119" t="str">
        <f t="shared" si="24"/>
        <v/>
      </c>
      <c r="V39" s="132"/>
      <c r="W39" s="132"/>
      <c r="X39" s="132"/>
      <c r="Y39" s="120" t="str">
        <f t="shared" ref="Y39:Y41" si="28">IFERROR(IF(AND(R38="Probabilidad",R39="Probabilidad"),(AA38-(+AA38*U39)),IF(AND(R38="Impacto",R39="Probabilidad"),(AA37-(+AA37*U39)),IF(R39="Impacto",AA38,""))),"")</f>
        <v/>
      </c>
      <c r="Z39" s="130" t="str">
        <f t="shared" si="1"/>
        <v/>
      </c>
      <c r="AA39" s="119" t="str">
        <f t="shared" si="25"/>
        <v/>
      </c>
      <c r="AB39" s="130" t="str">
        <f t="shared" si="3"/>
        <v/>
      </c>
      <c r="AC39" s="119" t="str">
        <f t="shared" ref="AC39:AC41" si="29">IFERROR(IF(AND(R38="Impacto",R39="Impacto"),(AC38-(+AC38*U39)),IF(AND(R38="Probabilidad",R39="Impacto"),(AC37-(+AC37*U39)),IF(R39="Probabilidad",AC38,""))),"")</f>
        <v/>
      </c>
      <c r="AD39" s="131" t="str">
        <f>IFERROR(IF(OR(AND(Z39="Muy Baja",AB39="Leve"),AND(Z39="Muy Baja",AB39="Menor"),AND(Z39="Baja",AB39="Leve")),"Bajo",IF(OR(AND(Z39="Muy baja",AB39="Moderado"),AND(Z39="Baja",AB39="Menor"),AND(Z39="Baja",AB39="Moderado"),AND(Z39="Media",AB39="Leve"),AND(Z39="Media",AB39="Menor"),AND(Z39="Media",AB39="Moderado"),AND(Z39="Alta",AB39="Leve"),AND(Z39="Alta",AB39="Menor")),"Moderado",IF(OR(AND(Z39="Muy Baja",AB39="Mayor"),AND(Z39="Baja",AB39="Mayor"),AND(Z39="Media",AB39="Mayor"),AND(Z39="Alta",AB39="Moderado"),AND(Z39="Alta",AB39="Mayor"),AND(Z39="Muy Alta",AB39="Leve"),AND(Z39="Muy Alta",AB39="Menor"),AND(Z39="Muy Alta",AB39="Moderado"),AND(Z39="Muy Alta",AB39="Mayor")),"Alto",IF(OR(AND(Z39="Muy Baja",AB39="Catastrófico"),AND(Z39="Baja",AB39="Catastrófico"),AND(Z39="Media",AB39="Catastrófico"),AND(Z39="Alta",AB39="Catastrófico"),AND(Z39="Muy Alta",AB39="Catastrófico")),"Extremo","")))),"")</f>
        <v/>
      </c>
      <c r="AE39" s="122"/>
      <c r="AF39" s="121"/>
      <c r="AG39" s="122"/>
      <c r="AH39" s="123"/>
      <c r="AI39" s="123"/>
      <c r="AJ39" s="121"/>
      <c r="AK39" s="122"/>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30" customHeight="1" x14ac:dyDescent="0.3">
      <c r="B40" s="194"/>
      <c r="C40" s="195"/>
      <c r="D40" s="195"/>
      <c r="E40" s="195"/>
      <c r="F40" s="196"/>
      <c r="G40" s="195"/>
      <c r="H40" s="197"/>
      <c r="I40" s="198"/>
      <c r="J40" s="192"/>
      <c r="K40" s="199"/>
      <c r="L40" s="192">
        <f t="shared" ca="1" si="23"/>
        <v>0</v>
      </c>
      <c r="M40" s="198"/>
      <c r="N40" s="192"/>
      <c r="O40" s="193"/>
      <c r="P40" s="116">
        <v>5</v>
      </c>
      <c r="Q40" s="117"/>
      <c r="R40" s="118" t="str">
        <f t="shared" si="27"/>
        <v/>
      </c>
      <c r="S40" s="132"/>
      <c r="T40" s="132"/>
      <c r="U40" s="119" t="str">
        <f t="shared" si="24"/>
        <v/>
      </c>
      <c r="V40" s="132"/>
      <c r="W40" s="132"/>
      <c r="X40" s="132"/>
      <c r="Y40" s="125" t="str">
        <f t="shared" si="28"/>
        <v/>
      </c>
      <c r="Z40" s="130" t="str">
        <f>IFERROR(IF(Y40="","",IF(Y40&lt;=0.2,"Muy Baja",IF(Y40&lt;=0.4,"Baja",IF(Y40&lt;=0.6,"Media",IF(Y40&lt;=0.8,"Alta","Muy Alta"))))),"")</f>
        <v/>
      </c>
      <c r="AA40" s="119" t="str">
        <f t="shared" si="25"/>
        <v/>
      </c>
      <c r="AB40" s="130" t="str">
        <f t="shared" si="3"/>
        <v/>
      </c>
      <c r="AC40" s="119" t="str">
        <f t="shared" si="29"/>
        <v/>
      </c>
      <c r="AD40" s="131" t="str">
        <f t="shared" ref="AD40:AD41" si="30">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122"/>
      <c r="AF40" s="121"/>
      <c r="AG40" s="122"/>
      <c r="AH40" s="123"/>
      <c r="AI40" s="123"/>
      <c r="AJ40" s="121"/>
      <c r="AK40" s="122"/>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30" customHeight="1" x14ac:dyDescent="0.3">
      <c r="B41" s="194"/>
      <c r="C41" s="195"/>
      <c r="D41" s="195"/>
      <c r="E41" s="195"/>
      <c r="F41" s="196"/>
      <c r="G41" s="195"/>
      <c r="H41" s="197"/>
      <c r="I41" s="198"/>
      <c r="J41" s="192"/>
      <c r="K41" s="199"/>
      <c r="L41" s="192">
        <f t="shared" ca="1" si="23"/>
        <v>0</v>
      </c>
      <c r="M41" s="198"/>
      <c r="N41" s="192"/>
      <c r="O41" s="193"/>
      <c r="P41" s="116">
        <v>6</v>
      </c>
      <c r="Q41" s="117"/>
      <c r="R41" s="118" t="str">
        <f t="shared" si="27"/>
        <v/>
      </c>
      <c r="S41" s="132"/>
      <c r="T41" s="132"/>
      <c r="U41" s="119" t="str">
        <f t="shared" si="24"/>
        <v/>
      </c>
      <c r="V41" s="132"/>
      <c r="W41" s="132"/>
      <c r="X41" s="132"/>
      <c r="Y41" s="120" t="str">
        <f t="shared" si="28"/>
        <v/>
      </c>
      <c r="Z41" s="130" t="str">
        <f t="shared" si="1"/>
        <v/>
      </c>
      <c r="AA41" s="119" t="str">
        <f t="shared" si="25"/>
        <v/>
      </c>
      <c r="AB41" s="130" t="str">
        <f t="shared" si="3"/>
        <v/>
      </c>
      <c r="AC41" s="119" t="str">
        <f t="shared" si="29"/>
        <v/>
      </c>
      <c r="AD41" s="131" t="str">
        <f t="shared" si="30"/>
        <v/>
      </c>
      <c r="AE41" s="122"/>
      <c r="AF41" s="121"/>
      <c r="AG41" s="122"/>
      <c r="AH41" s="123"/>
      <c r="AI41" s="123"/>
      <c r="AJ41" s="121"/>
      <c r="AK41" s="122"/>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30" customHeight="1" x14ac:dyDescent="0.3">
      <c r="B42" s="194">
        <v>5</v>
      </c>
      <c r="C42" s="195"/>
      <c r="D42" s="195"/>
      <c r="E42" s="195"/>
      <c r="F42" s="196"/>
      <c r="G42" s="195"/>
      <c r="H42" s="197"/>
      <c r="I42" s="198" t="str">
        <f>IF(H42&lt;=0,"",IF(H42&lt;=2,"Muy Baja",IF(H42&lt;=24,"Baja",IF(H42&lt;=500,"Media",IF(H42&lt;=5000,"Alta","Muy Alta")))))</f>
        <v/>
      </c>
      <c r="J42" s="192" t="str">
        <f>IF(I42="","",IF(I42="Muy Baja",0.2,IF(I42="Baja",0.4,IF(I42="Media",0.6,IF(I42="Alta",0.8,IF(I42="Muy Alta",1,))))))</f>
        <v/>
      </c>
      <c r="K42" s="199"/>
      <c r="L42" s="192">
        <f ca="1">IF(NOT(ISERROR(MATCH(K42,'Tabla Impacto'!$B$221:$B$223,0))),'Tabla Impacto'!$F$223&amp;"Por favor no seleccionar los criterios de impacto(Afectación Económica o presupuestal y Pérdida Reputacional)",K42)</f>
        <v>0</v>
      </c>
      <c r="M42" s="198" t="str">
        <f ca="1">IF(OR(L42='Tabla Impacto'!$C$11,L42='Tabla Impacto'!$D$11),"Leve",IF(OR(L42='Tabla Impacto'!$C$12,L42='Tabla Impacto'!$D$12),"Menor",IF(OR(L42='Tabla Impacto'!$C$13,L42='Tabla Impacto'!$D$13),"Moderado",IF(OR(L42='Tabla Impacto'!$C$14,L42='Tabla Impacto'!$D$14),"Mayor",IF(OR(L42='Tabla Impacto'!$C$15,L42='Tabla Impacto'!$D$15),"Catastrófico","")))))</f>
        <v/>
      </c>
      <c r="N42" s="192" t="str">
        <f ca="1">IF(M42="","",IF(M42="Leve",0.2,IF(M42="Menor",0.4,IF(M42="Moderado",0.6,IF(M42="Mayor",0.8,IF(M42="Catastrófico",1,))))))</f>
        <v/>
      </c>
      <c r="O42" s="193" t="str">
        <f ca="1">IF(OR(AND(I42="Muy Baja",M42="Leve"),AND(I42="Muy Baja",M42="Menor"),AND(I42="Baja",M42="Leve")),"Bajo",IF(OR(AND(I42="Muy baja",M42="Moderado"),AND(I42="Baja",M42="Menor"),AND(I42="Baja",M42="Moderado"),AND(I42="Media",M42="Leve"),AND(I42="Media",M42="Menor"),AND(I42="Media",M42="Moderado"),AND(I42="Alta",M42="Leve"),AND(I42="Alta",M42="Menor")),"Moderado",IF(OR(AND(I42="Muy Baja",M42="Mayor"),AND(I42="Baja",M42="Mayor"),AND(I42="Media",M42="Mayor"),AND(I42="Alta",M42="Moderado"),AND(I42="Alta",M42="Mayor"),AND(I42="Muy Alta",M42="Leve"),AND(I42="Muy Alta",M42="Menor"),AND(I42="Muy Alta",M42="Moderado"),AND(I42="Muy Alta",M42="Mayor")),"Alto",IF(OR(AND(I42="Muy Baja",M42="Catastrófico"),AND(I42="Baja",M42="Catastrófico"),AND(I42="Media",M42="Catastrófico"),AND(I42="Alta",M42="Catastrófico"),AND(I42="Muy Alta",M42="Catastrófico")),"Extremo",""))))</f>
        <v/>
      </c>
      <c r="P42" s="116">
        <v>1</v>
      </c>
      <c r="Q42" s="117"/>
      <c r="R42" s="118" t="str">
        <f>IF(OR(S42="Preventivo",S42="Detectivo"),"Probabilidad",IF(S42="Correctivo","Impacto",""))</f>
        <v/>
      </c>
      <c r="S42" s="132"/>
      <c r="T42" s="132"/>
      <c r="U42" s="119" t="str">
        <f>IF(AND(S42="Preventivo",T42="Automático"),"50%",IF(AND(S42="Preventivo",T42="Manual"),"40%",IF(AND(S42="Detectivo",T42="Automático"),"40%",IF(AND(S42="Detectivo",T42="Manual"),"30%",IF(AND(S42="Correctivo",T42="Automático"),"35%",IF(AND(S42="Correctivo",T42="Manual"),"25%",""))))))</f>
        <v/>
      </c>
      <c r="V42" s="132"/>
      <c r="W42" s="132"/>
      <c r="X42" s="132"/>
      <c r="Y42" s="120" t="str">
        <f>IFERROR(IF(R42="Probabilidad",(J42-(+J42*U42)),IF(R42="Impacto",J42,"")),"")</f>
        <v/>
      </c>
      <c r="Z42" s="130" t="str">
        <f>IFERROR(IF(Y42="","",IF(Y42&lt;=0.2,"Muy Baja",IF(Y42&lt;=0.4,"Baja",IF(Y42&lt;=0.6,"Media",IF(Y42&lt;=0.8,"Alta","Muy Alta"))))),"")</f>
        <v/>
      </c>
      <c r="AA42" s="119" t="str">
        <f>+Y42</f>
        <v/>
      </c>
      <c r="AB42" s="130" t="str">
        <f>IFERROR(IF(AC42="","",IF(AC42&lt;=0.2,"Leve",IF(AC42&lt;=0.4,"Menor",IF(AC42&lt;=0.6,"Moderado",IF(AC42&lt;=0.8,"Mayor","Catastrófico"))))),"")</f>
        <v/>
      </c>
      <c r="AC42" s="119" t="str">
        <f>IFERROR(IF(R42="Impacto",(N42-(+N42*U42)),IF(R42="Probabilidad",N42,"")),"")</f>
        <v/>
      </c>
      <c r="AD42" s="131" t="str">
        <f>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
      </c>
      <c r="AE42" s="122"/>
      <c r="AF42" s="121"/>
      <c r="AG42" s="122"/>
      <c r="AH42" s="123"/>
      <c r="AI42" s="123"/>
      <c r="AJ42" s="121"/>
      <c r="AK42" s="122"/>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30" customHeight="1" x14ac:dyDescent="0.3">
      <c r="B43" s="194"/>
      <c r="C43" s="195"/>
      <c r="D43" s="195"/>
      <c r="E43" s="195"/>
      <c r="F43" s="196"/>
      <c r="G43" s="195"/>
      <c r="H43" s="197"/>
      <c r="I43" s="198"/>
      <c r="J43" s="192"/>
      <c r="K43" s="199"/>
      <c r="L43" s="192">
        <f t="shared" ref="L43:L47" ca="1" si="31">IF(NOT(ISERROR(MATCH(K43,_xlfn.ANCHORARRAY(F54),0))),J56&amp;"Por favor no seleccionar los criterios de impacto",K43)</f>
        <v>0</v>
      </c>
      <c r="M43" s="198"/>
      <c r="N43" s="192"/>
      <c r="O43" s="193"/>
      <c r="P43" s="116">
        <v>2</v>
      </c>
      <c r="Q43" s="117"/>
      <c r="R43" s="118" t="str">
        <f>IF(OR(S43="Preventivo",S43="Detectivo"),"Probabilidad",IF(S43="Correctivo","Impacto",""))</f>
        <v/>
      </c>
      <c r="S43" s="132"/>
      <c r="T43" s="132"/>
      <c r="U43" s="119" t="str">
        <f t="shared" ref="U43:U47" si="32">IF(AND(S43="Preventivo",T43="Automático"),"50%",IF(AND(S43="Preventivo",T43="Manual"),"40%",IF(AND(S43="Detectivo",T43="Automático"),"40%",IF(AND(S43="Detectivo",T43="Manual"),"30%",IF(AND(S43="Correctivo",T43="Automático"),"35%",IF(AND(S43="Correctivo",T43="Manual"),"25%",""))))))</f>
        <v/>
      </c>
      <c r="V43" s="132"/>
      <c r="W43" s="132"/>
      <c r="X43" s="132"/>
      <c r="Y43" s="120" t="str">
        <f>IFERROR(IF(AND(R42="Probabilidad",R43="Probabilidad"),(AA42-(+AA42*U43)),IF(R43="Probabilidad",(J42-(+J42*U43)),IF(R43="Impacto",AA42,""))),"")</f>
        <v/>
      </c>
      <c r="Z43" s="130" t="str">
        <f t="shared" si="1"/>
        <v/>
      </c>
      <c r="AA43" s="119" t="str">
        <f t="shared" ref="AA43:AA47" si="33">+Y43</f>
        <v/>
      </c>
      <c r="AB43" s="130" t="str">
        <f t="shared" si="3"/>
        <v/>
      </c>
      <c r="AC43" s="119" t="str">
        <f>IFERROR(IF(AND(R42="Impacto",R43="Impacto"),(AC42-(+AC42*U43)),IF(R43="Impacto",(N42-(+N42*U43)),IF(R43="Probabilidad",AC42,""))),"")</f>
        <v/>
      </c>
      <c r="AD43" s="131" t="str">
        <f t="shared" ref="AD43:AD44" si="34">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22"/>
      <c r="AF43" s="121"/>
      <c r="AG43" s="122"/>
      <c r="AH43" s="123"/>
      <c r="AI43" s="123"/>
      <c r="AJ43" s="121"/>
      <c r="AK43" s="122"/>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30" customHeight="1" x14ac:dyDescent="0.3">
      <c r="B44" s="194"/>
      <c r="C44" s="195"/>
      <c r="D44" s="195"/>
      <c r="E44" s="195"/>
      <c r="F44" s="196"/>
      <c r="G44" s="195"/>
      <c r="H44" s="197"/>
      <c r="I44" s="198"/>
      <c r="J44" s="192"/>
      <c r="K44" s="199"/>
      <c r="L44" s="192">
        <f t="shared" ca="1" si="31"/>
        <v>0</v>
      </c>
      <c r="M44" s="198"/>
      <c r="N44" s="192"/>
      <c r="O44" s="193"/>
      <c r="P44" s="116">
        <v>3</v>
      </c>
      <c r="Q44" s="124"/>
      <c r="R44" s="118" t="str">
        <f>IF(OR(S44="Preventivo",S44="Detectivo"),"Probabilidad",IF(S44="Correctivo","Impacto",""))</f>
        <v/>
      </c>
      <c r="S44" s="132"/>
      <c r="T44" s="132"/>
      <c r="U44" s="119" t="str">
        <f t="shared" si="32"/>
        <v/>
      </c>
      <c r="V44" s="132"/>
      <c r="W44" s="132"/>
      <c r="X44" s="132"/>
      <c r="Y44" s="120" t="str">
        <f>IFERROR(IF(AND(R43="Probabilidad",R44="Probabilidad"),(AA43-(+AA43*U44)),IF(AND(R43="Impacto",R44="Probabilidad"),(AA42-(+AA42*U44)),IF(R44="Impacto",AA43,""))),"")</f>
        <v/>
      </c>
      <c r="Z44" s="130" t="str">
        <f t="shared" si="1"/>
        <v/>
      </c>
      <c r="AA44" s="119" t="str">
        <f t="shared" si="33"/>
        <v/>
      </c>
      <c r="AB44" s="130" t="str">
        <f t="shared" si="3"/>
        <v/>
      </c>
      <c r="AC44" s="119" t="str">
        <f>IFERROR(IF(AND(R43="Impacto",R44="Impacto"),(AC43-(+AC43*U44)),IF(AND(R43="Probabilidad",R44="Impacto"),(AC42-(+AC42*U44)),IF(R44="Probabilidad",AC43,""))),"")</f>
        <v/>
      </c>
      <c r="AD44" s="131" t="str">
        <f t="shared" si="34"/>
        <v/>
      </c>
      <c r="AE44" s="122"/>
      <c r="AF44" s="121"/>
      <c r="AG44" s="122"/>
      <c r="AH44" s="123"/>
      <c r="AI44" s="123"/>
      <c r="AJ44" s="121"/>
      <c r="AK44" s="122"/>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30" customHeight="1" x14ac:dyDescent="0.3">
      <c r="B45" s="194"/>
      <c r="C45" s="195"/>
      <c r="D45" s="195"/>
      <c r="E45" s="195"/>
      <c r="F45" s="196"/>
      <c r="G45" s="195"/>
      <c r="H45" s="197"/>
      <c r="I45" s="198"/>
      <c r="J45" s="192"/>
      <c r="K45" s="199"/>
      <c r="L45" s="192">
        <f t="shared" ca="1" si="31"/>
        <v>0</v>
      </c>
      <c r="M45" s="198"/>
      <c r="N45" s="192"/>
      <c r="O45" s="193"/>
      <c r="P45" s="116">
        <v>4</v>
      </c>
      <c r="Q45" s="117"/>
      <c r="R45" s="118" t="str">
        <f t="shared" ref="R45:R47" si="35">IF(OR(S45="Preventivo",S45="Detectivo"),"Probabilidad",IF(S45="Correctivo","Impacto",""))</f>
        <v/>
      </c>
      <c r="S45" s="132"/>
      <c r="T45" s="132"/>
      <c r="U45" s="119" t="str">
        <f t="shared" si="32"/>
        <v/>
      </c>
      <c r="V45" s="132"/>
      <c r="W45" s="132"/>
      <c r="X45" s="132"/>
      <c r="Y45" s="120" t="str">
        <f t="shared" ref="Y45:Y47" si="36">IFERROR(IF(AND(R44="Probabilidad",R45="Probabilidad"),(AA44-(+AA44*U45)),IF(AND(R44="Impacto",R45="Probabilidad"),(AA43-(+AA43*U45)),IF(R45="Impacto",AA44,""))),"")</f>
        <v/>
      </c>
      <c r="Z45" s="130" t="str">
        <f t="shared" si="1"/>
        <v/>
      </c>
      <c r="AA45" s="119" t="str">
        <f t="shared" si="33"/>
        <v/>
      </c>
      <c r="AB45" s="130" t="str">
        <f t="shared" si="3"/>
        <v/>
      </c>
      <c r="AC45" s="119" t="str">
        <f t="shared" ref="AC45:AC47" si="37">IFERROR(IF(AND(R44="Impacto",R45="Impacto"),(AC44-(+AC44*U45)),IF(AND(R44="Probabilidad",R45="Impacto"),(AC43-(+AC43*U45)),IF(R45="Probabilidad",AC44,""))),"")</f>
        <v/>
      </c>
      <c r="AD45" s="131" t="str">
        <f>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
      </c>
      <c r="AE45" s="122"/>
      <c r="AF45" s="121"/>
      <c r="AG45" s="122"/>
      <c r="AH45" s="123"/>
      <c r="AI45" s="123"/>
      <c r="AJ45" s="121"/>
      <c r="AK45" s="122"/>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30" customHeight="1" x14ac:dyDescent="0.3">
      <c r="B46" s="194"/>
      <c r="C46" s="195"/>
      <c r="D46" s="195"/>
      <c r="E46" s="195"/>
      <c r="F46" s="196"/>
      <c r="G46" s="195"/>
      <c r="H46" s="197"/>
      <c r="I46" s="198"/>
      <c r="J46" s="192"/>
      <c r="K46" s="199"/>
      <c r="L46" s="192">
        <f t="shared" ca="1" si="31"/>
        <v>0</v>
      </c>
      <c r="M46" s="198"/>
      <c r="N46" s="192"/>
      <c r="O46" s="193"/>
      <c r="P46" s="116">
        <v>5</v>
      </c>
      <c r="Q46" s="117"/>
      <c r="R46" s="118" t="str">
        <f t="shared" si="35"/>
        <v/>
      </c>
      <c r="S46" s="132"/>
      <c r="T46" s="132"/>
      <c r="U46" s="119" t="str">
        <f t="shared" si="32"/>
        <v/>
      </c>
      <c r="V46" s="132"/>
      <c r="W46" s="132"/>
      <c r="X46" s="132"/>
      <c r="Y46" s="120" t="str">
        <f t="shared" si="36"/>
        <v/>
      </c>
      <c r="Z46" s="130" t="str">
        <f t="shared" si="1"/>
        <v/>
      </c>
      <c r="AA46" s="119" t="str">
        <f t="shared" si="33"/>
        <v/>
      </c>
      <c r="AB46" s="130" t="str">
        <f t="shared" si="3"/>
        <v/>
      </c>
      <c r="AC46" s="119" t="str">
        <f t="shared" si="37"/>
        <v/>
      </c>
      <c r="AD46" s="131" t="str">
        <f t="shared" ref="AD46:AD47" si="38">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122"/>
      <c r="AF46" s="121"/>
      <c r="AG46" s="122"/>
      <c r="AH46" s="123"/>
      <c r="AI46" s="123"/>
      <c r="AJ46" s="121"/>
      <c r="AK46" s="122"/>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0" customHeight="1" x14ac:dyDescent="0.3">
      <c r="B47" s="194"/>
      <c r="C47" s="195"/>
      <c r="D47" s="195"/>
      <c r="E47" s="195"/>
      <c r="F47" s="196"/>
      <c r="G47" s="195"/>
      <c r="H47" s="197"/>
      <c r="I47" s="198"/>
      <c r="J47" s="192"/>
      <c r="K47" s="199"/>
      <c r="L47" s="192">
        <f t="shared" ca="1" si="31"/>
        <v>0</v>
      </c>
      <c r="M47" s="198"/>
      <c r="N47" s="192"/>
      <c r="O47" s="193"/>
      <c r="P47" s="116">
        <v>6</v>
      </c>
      <c r="Q47" s="117"/>
      <c r="R47" s="118" t="str">
        <f t="shared" si="35"/>
        <v/>
      </c>
      <c r="S47" s="132"/>
      <c r="T47" s="132"/>
      <c r="U47" s="119" t="str">
        <f t="shared" si="32"/>
        <v/>
      </c>
      <c r="V47" s="132"/>
      <c r="W47" s="132"/>
      <c r="X47" s="132"/>
      <c r="Y47" s="120" t="str">
        <f t="shared" si="36"/>
        <v/>
      </c>
      <c r="Z47" s="130" t="str">
        <f t="shared" si="1"/>
        <v/>
      </c>
      <c r="AA47" s="119" t="str">
        <f t="shared" si="33"/>
        <v/>
      </c>
      <c r="AB47" s="130" t="str">
        <f t="shared" si="3"/>
        <v/>
      </c>
      <c r="AC47" s="119" t="str">
        <f t="shared" si="37"/>
        <v/>
      </c>
      <c r="AD47" s="131" t="str">
        <f t="shared" si="38"/>
        <v/>
      </c>
      <c r="AE47" s="122"/>
      <c r="AF47" s="121"/>
      <c r="AG47" s="122"/>
      <c r="AH47" s="123"/>
      <c r="AI47" s="123"/>
      <c r="AJ47" s="121"/>
      <c r="AK47" s="122"/>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0" customHeight="1" x14ac:dyDescent="0.3">
      <c r="B48" s="194">
        <v>6</v>
      </c>
      <c r="C48" s="195"/>
      <c r="D48" s="195"/>
      <c r="E48" s="195"/>
      <c r="F48" s="196"/>
      <c r="G48" s="195"/>
      <c r="H48" s="197"/>
      <c r="I48" s="198" t="str">
        <f>IF(H48&lt;=0,"",IF(H48&lt;=2,"Muy Baja",IF(H48&lt;=24,"Baja",IF(H48&lt;=500,"Media",IF(H48&lt;=5000,"Alta","Muy Alta")))))</f>
        <v/>
      </c>
      <c r="J48" s="192" t="str">
        <f>IF(I48="","",IF(I48="Muy Baja",0.2,IF(I48="Baja",0.4,IF(I48="Media",0.6,IF(I48="Alta",0.8,IF(I48="Muy Alta",1,))))))</f>
        <v/>
      </c>
      <c r="K48" s="199"/>
      <c r="L48" s="192">
        <f ca="1">IF(NOT(ISERROR(MATCH(K48,'Tabla Impacto'!$B$221:$B$223,0))),'Tabla Impacto'!$F$223&amp;"Por favor no seleccionar los criterios de impacto(Afectación Económica o presupuestal y Pérdida Reputacional)",K48)</f>
        <v>0</v>
      </c>
      <c r="M48" s="198" t="str">
        <f ca="1">IF(OR(L48='Tabla Impacto'!$C$11,L48='Tabla Impacto'!$D$11),"Leve",IF(OR(L48='Tabla Impacto'!$C$12,L48='Tabla Impacto'!$D$12),"Menor",IF(OR(L48='Tabla Impacto'!$C$13,L48='Tabla Impacto'!$D$13),"Moderado",IF(OR(L48='Tabla Impacto'!$C$14,L48='Tabla Impacto'!$D$14),"Mayor",IF(OR(L48='Tabla Impacto'!$C$15,L48='Tabla Impacto'!$D$15),"Catastrófico","")))))</f>
        <v/>
      </c>
      <c r="N48" s="192" t="str">
        <f ca="1">IF(M48="","",IF(M48="Leve",0.2,IF(M48="Menor",0.4,IF(M48="Moderado",0.6,IF(M48="Mayor",0.8,IF(M48="Catastrófico",1,))))))</f>
        <v/>
      </c>
      <c r="O48" s="193" t="str">
        <f ca="1">IF(OR(AND(I48="Muy Baja",M48="Leve"),AND(I48="Muy Baja",M48="Menor"),AND(I48="Baja",M48="Leve")),"Bajo",IF(OR(AND(I48="Muy baja",M48="Moderado"),AND(I48="Baja",M48="Menor"),AND(I48="Baja",M48="Moderado"),AND(I48="Media",M48="Leve"),AND(I48="Media",M48="Menor"),AND(I48="Media",M48="Moderado"),AND(I48="Alta",M48="Leve"),AND(I48="Alta",M48="Menor")),"Moderado",IF(OR(AND(I48="Muy Baja",M48="Mayor"),AND(I48="Baja",M48="Mayor"),AND(I48="Media",M48="Mayor"),AND(I48="Alta",M48="Moderado"),AND(I48="Alta",M48="Mayor"),AND(I48="Muy Alta",M48="Leve"),AND(I48="Muy Alta",M48="Menor"),AND(I48="Muy Alta",M48="Moderado"),AND(I48="Muy Alta",M48="Mayor")),"Alto",IF(OR(AND(I48="Muy Baja",M48="Catastrófico"),AND(I48="Baja",M48="Catastrófico"),AND(I48="Media",M48="Catastrófico"),AND(I48="Alta",M48="Catastrófico"),AND(I48="Muy Alta",M48="Catastrófico")),"Extremo",""))))</f>
        <v/>
      </c>
      <c r="P48" s="116">
        <v>1</v>
      </c>
      <c r="Q48" s="117"/>
      <c r="R48" s="118" t="str">
        <f>IF(OR(S48="Preventivo",S48="Detectivo"),"Probabilidad",IF(S48="Correctivo","Impacto",""))</f>
        <v/>
      </c>
      <c r="S48" s="132"/>
      <c r="T48" s="132"/>
      <c r="U48" s="119" t="str">
        <f>IF(AND(S48="Preventivo",T48="Automático"),"50%",IF(AND(S48="Preventivo",T48="Manual"),"40%",IF(AND(S48="Detectivo",T48="Automático"),"40%",IF(AND(S48="Detectivo",T48="Manual"),"30%",IF(AND(S48="Correctivo",T48="Automático"),"35%",IF(AND(S48="Correctivo",T48="Manual"),"25%",""))))))</f>
        <v/>
      </c>
      <c r="V48" s="132"/>
      <c r="W48" s="132"/>
      <c r="X48" s="132"/>
      <c r="Y48" s="120" t="str">
        <f>IFERROR(IF(R48="Probabilidad",(J48-(+J48*U48)),IF(R48="Impacto",J48,"")),"")</f>
        <v/>
      </c>
      <c r="Z48" s="130" t="str">
        <f>IFERROR(IF(Y48="","",IF(Y48&lt;=0.2,"Muy Baja",IF(Y48&lt;=0.4,"Baja",IF(Y48&lt;=0.6,"Media",IF(Y48&lt;=0.8,"Alta","Muy Alta"))))),"")</f>
        <v/>
      </c>
      <c r="AA48" s="119" t="str">
        <f>+Y48</f>
        <v/>
      </c>
      <c r="AB48" s="130" t="str">
        <f>IFERROR(IF(AC48="","",IF(AC48&lt;=0.2,"Leve",IF(AC48&lt;=0.4,"Menor",IF(AC48&lt;=0.6,"Moderado",IF(AC48&lt;=0.8,"Mayor","Catastrófico"))))),"")</f>
        <v/>
      </c>
      <c r="AC48" s="119" t="str">
        <f>IFERROR(IF(R48="Impacto",(N48-(+N48*U48)),IF(R48="Probabilidad",N48,"")),"")</f>
        <v/>
      </c>
      <c r="AD48" s="131" t="str">
        <f>IFERROR(IF(OR(AND(Z48="Muy Baja",AB48="Leve"),AND(Z48="Muy Baja",AB48="Menor"),AND(Z48="Baja",AB48="Leve")),"Bajo",IF(OR(AND(Z48="Muy baja",AB48="Moderado"),AND(Z48="Baja",AB48="Menor"),AND(Z48="Baja",AB48="Moderado"),AND(Z48="Media",AB48="Leve"),AND(Z48="Media",AB48="Menor"),AND(Z48="Media",AB48="Moderado"),AND(Z48="Alta",AB48="Leve"),AND(Z48="Alta",AB48="Menor")),"Moderado",IF(OR(AND(Z48="Muy Baja",AB48="Mayor"),AND(Z48="Baja",AB48="Mayor"),AND(Z48="Media",AB48="Mayor"),AND(Z48="Alta",AB48="Moderado"),AND(Z48="Alta",AB48="Mayor"),AND(Z48="Muy Alta",AB48="Leve"),AND(Z48="Muy Alta",AB48="Menor"),AND(Z48="Muy Alta",AB48="Moderado"),AND(Z48="Muy Alta",AB48="Mayor")),"Alto",IF(OR(AND(Z48="Muy Baja",AB48="Catastrófico"),AND(Z48="Baja",AB48="Catastrófico"),AND(Z48="Media",AB48="Catastrófico"),AND(Z48="Alta",AB48="Catastrófico"),AND(Z48="Muy Alta",AB48="Catastrófico")),"Extremo","")))),"")</f>
        <v/>
      </c>
      <c r="AE48" s="122"/>
      <c r="AF48" s="121"/>
      <c r="AG48" s="122"/>
      <c r="AH48" s="123"/>
      <c r="AI48" s="123"/>
      <c r="AJ48" s="121"/>
      <c r="AK48" s="122"/>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30" customHeight="1" x14ac:dyDescent="0.3">
      <c r="B49" s="194"/>
      <c r="C49" s="195"/>
      <c r="D49" s="195"/>
      <c r="E49" s="195"/>
      <c r="F49" s="196"/>
      <c r="G49" s="195"/>
      <c r="H49" s="197"/>
      <c r="I49" s="198"/>
      <c r="J49" s="192"/>
      <c r="K49" s="199"/>
      <c r="L49" s="192">
        <f t="shared" ref="L49:L53" ca="1" si="39">IF(NOT(ISERROR(MATCH(K49,_xlfn.ANCHORARRAY(F60),0))),J62&amp;"Por favor no seleccionar los criterios de impacto",K49)</f>
        <v>0</v>
      </c>
      <c r="M49" s="198"/>
      <c r="N49" s="192"/>
      <c r="O49" s="193"/>
      <c r="P49" s="116">
        <v>2</v>
      </c>
      <c r="Q49" s="117"/>
      <c r="R49" s="118" t="str">
        <f>IF(OR(S49="Preventivo",S49="Detectivo"),"Probabilidad",IF(S49="Correctivo","Impacto",""))</f>
        <v/>
      </c>
      <c r="S49" s="132"/>
      <c r="T49" s="132"/>
      <c r="U49" s="119" t="str">
        <f t="shared" ref="U49:U53" si="40">IF(AND(S49="Preventivo",T49="Automático"),"50%",IF(AND(S49="Preventivo",T49="Manual"),"40%",IF(AND(S49="Detectivo",T49="Automático"),"40%",IF(AND(S49="Detectivo",T49="Manual"),"30%",IF(AND(S49="Correctivo",T49="Automático"),"35%",IF(AND(S49="Correctivo",T49="Manual"),"25%",""))))))</f>
        <v/>
      </c>
      <c r="V49" s="132"/>
      <c r="W49" s="132"/>
      <c r="X49" s="132"/>
      <c r="Y49" s="120" t="str">
        <f>IFERROR(IF(AND(R48="Probabilidad",R49="Probabilidad"),(AA48-(+AA48*U49)),IF(R49="Probabilidad",(J48-(+J48*U49)),IF(R49="Impacto",AA48,""))),"")</f>
        <v/>
      </c>
      <c r="Z49" s="130" t="str">
        <f t="shared" si="1"/>
        <v/>
      </c>
      <c r="AA49" s="119" t="str">
        <f t="shared" ref="AA49:AA53" si="41">+Y49</f>
        <v/>
      </c>
      <c r="AB49" s="130" t="str">
        <f t="shared" si="3"/>
        <v/>
      </c>
      <c r="AC49" s="119" t="str">
        <f>IFERROR(IF(AND(R48="Impacto",R49="Impacto"),(AC48-(+AC48*U49)),IF(R49="Impacto",(N48-(+N48*U49)),IF(R49="Probabilidad",AC48,""))),"")</f>
        <v/>
      </c>
      <c r="AD49" s="131" t="str">
        <f t="shared" ref="AD49:AD50" si="42">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22"/>
      <c r="AF49" s="121"/>
      <c r="AG49" s="122"/>
      <c r="AH49" s="123"/>
      <c r="AI49" s="123"/>
      <c r="AJ49" s="121"/>
      <c r="AK49" s="122"/>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30" customHeight="1" x14ac:dyDescent="0.3">
      <c r="B50" s="194"/>
      <c r="C50" s="195"/>
      <c r="D50" s="195"/>
      <c r="E50" s="195"/>
      <c r="F50" s="196"/>
      <c r="G50" s="195"/>
      <c r="H50" s="197"/>
      <c r="I50" s="198"/>
      <c r="J50" s="192"/>
      <c r="K50" s="199"/>
      <c r="L50" s="192">
        <f t="shared" ca="1" si="39"/>
        <v>0</v>
      </c>
      <c r="M50" s="198"/>
      <c r="N50" s="192"/>
      <c r="O50" s="193"/>
      <c r="P50" s="116">
        <v>3</v>
      </c>
      <c r="Q50" s="124"/>
      <c r="R50" s="118" t="str">
        <f>IF(OR(S50="Preventivo",S50="Detectivo"),"Probabilidad",IF(S50="Correctivo","Impacto",""))</f>
        <v/>
      </c>
      <c r="S50" s="132"/>
      <c r="T50" s="132"/>
      <c r="U50" s="119" t="str">
        <f t="shared" si="40"/>
        <v/>
      </c>
      <c r="V50" s="132"/>
      <c r="W50" s="132"/>
      <c r="X50" s="132"/>
      <c r="Y50" s="120" t="str">
        <f>IFERROR(IF(AND(R49="Probabilidad",R50="Probabilidad"),(AA49-(+AA49*U50)),IF(AND(R49="Impacto",R50="Probabilidad"),(AA48-(+AA48*U50)),IF(R50="Impacto",AA49,""))),"")</f>
        <v/>
      </c>
      <c r="Z50" s="130" t="str">
        <f t="shared" si="1"/>
        <v/>
      </c>
      <c r="AA50" s="119" t="str">
        <f t="shared" si="41"/>
        <v/>
      </c>
      <c r="AB50" s="130" t="str">
        <f t="shared" si="3"/>
        <v/>
      </c>
      <c r="AC50" s="119" t="str">
        <f>IFERROR(IF(AND(R49="Impacto",R50="Impacto"),(AC49-(+AC49*U50)),IF(AND(R49="Probabilidad",R50="Impacto"),(AC48-(+AC48*U50)),IF(R50="Probabilidad",AC49,""))),"")</f>
        <v/>
      </c>
      <c r="AD50" s="131" t="str">
        <f t="shared" si="42"/>
        <v/>
      </c>
      <c r="AE50" s="122"/>
      <c r="AF50" s="121"/>
      <c r="AG50" s="122"/>
      <c r="AH50" s="123"/>
      <c r="AI50" s="123"/>
      <c r="AJ50" s="121"/>
      <c r="AK50" s="122"/>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30" customHeight="1" x14ac:dyDescent="0.3">
      <c r="B51" s="194"/>
      <c r="C51" s="195"/>
      <c r="D51" s="195"/>
      <c r="E51" s="195"/>
      <c r="F51" s="196"/>
      <c r="G51" s="195"/>
      <c r="H51" s="197"/>
      <c r="I51" s="198"/>
      <c r="J51" s="192"/>
      <c r="K51" s="199"/>
      <c r="L51" s="192">
        <f t="shared" ca="1" si="39"/>
        <v>0</v>
      </c>
      <c r="M51" s="198"/>
      <c r="N51" s="192"/>
      <c r="O51" s="193"/>
      <c r="P51" s="116">
        <v>4</v>
      </c>
      <c r="Q51" s="117"/>
      <c r="R51" s="118" t="str">
        <f t="shared" ref="R51:R53" si="43">IF(OR(S51="Preventivo",S51="Detectivo"),"Probabilidad",IF(S51="Correctivo","Impacto",""))</f>
        <v/>
      </c>
      <c r="S51" s="132"/>
      <c r="T51" s="132"/>
      <c r="U51" s="119" t="str">
        <f t="shared" si="40"/>
        <v/>
      </c>
      <c r="V51" s="132"/>
      <c r="W51" s="132"/>
      <c r="X51" s="132"/>
      <c r="Y51" s="120" t="str">
        <f t="shared" ref="Y51:Y53" si="44">IFERROR(IF(AND(R50="Probabilidad",R51="Probabilidad"),(AA50-(+AA50*U51)),IF(AND(R50="Impacto",R51="Probabilidad"),(AA49-(+AA49*U51)),IF(R51="Impacto",AA50,""))),"")</f>
        <v/>
      </c>
      <c r="Z51" s="130" t="str">
        <f t="shared" si="1"/>
        <v/>
      </c>
      <c r="AA51" s="119" t="str">
        <f t="shared" si="41"/>
        <v/>
      </c>
      <c r="AB51" s="130" t="str">
        <f t="shared" si="3"/>
        <v/>
      </c>
      <c r="AC51" s="119" t="str">
        <f t="shared" ref="AC51:AC53" si="45">IFERROR(IF(AND(R50="Impacto",R51="Impacto"),(AC50-(+AC50*U51)),IF(AND(R50="Probabilidad",R51="Impacto"),(AC49-(+AC49*U51)),IF(R51="Probabilidad",AC50,""))),"")</f>
        <v/>
      </c>
      <c r="AD51" s="131"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22"/>
      <c r="AF51" s="121"/>
      <c r="AG51" s="122"/>
      <c r="AH51" s="123"/>
      <c r="AI51" s="123"/>
      <c r="AJ51" s="121"/>
      <c r="AK51" s="122"/>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30" customHeight="1" x14ac:dyDescent="0.3">
      <c r="B52" s="194"/>
      <c r="C52" s="195"/>
      <c r="D52" s="195"/>
      <c r="E52" s="195"/>
      <c r="F52" s="196"/>
      <c r="G52" s="195"/>
      <c r="H52" s="197"/>
      <c r="I52" s="198"/>
      <c r="J52" s="192"/>
      <c r="K52" s="199"/>
      <c r="L52" s="192">
        <f t="shared" ca="1" si="39"/>
        <v>0</v>
      </c>
      <c r="M52" s="198"/>
      <c r="N52" s="192"/>
      <c r="O52" s="193"/>
      <c r="P52" s="116">
        <v>5</v>
      </c>
      <c r="Q52" s="117"/>
      <c r="R52" s="118" t="str">
        <f t="shared" si="43"/>
        <v/>
      </c>
      <c r="S52" s="132"/>
      <c r="T52" s="132"/>
      <c r="U52" s="119" t="str">
        <f t="shared" si="40"/>
        <v/>
      </c>
      <c r="V52" s="132"/>
      <c r="W52" s="132"/>
      <c r="X52" s="132"/>
      <c r="Y52" s="120" t="str">
        <f t="shared" si="44"/>
        <v/>
      </c>
      <c r="Z52" s="130" t="str">
        <f t="shared" si="1"/>
        <v/>
      </c>
      <c r="AA52" s="119" t="str">
        <f t="shared" si="41"/>
        <v/>
      </c>
      <c r="AB52" s="130" t="str">
        <f t="shared" si="3"/>
        <v/>
      </c>
      <c r="AC52" s="119" t="str">
        <f t="shared" si="45"/>
        <v/>
      </c>
      <c r="AD52" s="131" t="str">
        <f t="shared" ref="AD52" si="46">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122"/>
      <c r="AF52" s="121"/>
      <c r="AG52" s="122"/>
      <c r="AH52" s="123"/>
      <c r="AI52" s="123"/>
      <c r="AJ52" s="121"/>
      <c r="AK52" s="122"/>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30" customHeight="1" x14ac:dyDescent="0.3">
      <c r="B53" s="194"/>
      <c r="C53" s="195"/>
      <c r="D53" s="195"/>
      <c r="E53" s="195"/>
      <c r="F53" s="196"/>
      <c r="G53" s="195"/>
      <c r="H53" s="197"/>
      <c r="I53" s="198"/>
      <c r="J53" s="192"/>
      <c r="K53" s="199"/>
      <c r="L53" s="192">
        <f t="shared" ca="1" si="39"/>
        <v>0</v>
      </c>
      <c r="M53" s="198"/>
      <c r="N53" s="192"/>
      <c r="O53" s="193"/>
      <c r="P53" s="116">
        <v>6</v>
      </c>
      <c r="Q53" s="117"/>
      <c r="R53" s="118" t="str">
        <f t="shared" si="43"/>
        <v/>
      </c>
      <c r="S53" s="132"/>
      <c r="T53" s="132"/>
      <c r="U53" s="119" t="str">
        <f t="shared" si="40"/>
        <v/>
      </c>
      <c r="V53" s="132"/>
      <c r="W53" s="132"/>
      <c r="X53" s="132"/>
      <c r="Y53" s="120" t="str">
        <f t="shared" si="44"/>
        <v/>
      </c>
      <c r="Z53" s="130" t="str">
        <f t="shared" si="1"/>
        <v/>
      </c>
      <c r="AA53" s="119" t="str">
        <f t="shared" si="41"/>
        <v/>
      </c>
      <c r="AB53" s="130" t="str">
        <f>IFERROR(IF(AC53="","",IF(AC53&lt;=0.2,"Leve",IF(AC53&lt;=0.4,"Menor",IF(AC53&lt;=0.6,"Moderado",IF(AC53&lt;=0.8,"Mayor","Catastrófico"))))),"")</f>
        <v/>
      </c>
      <c r="AC53" s="119" t="str">
        <f t="shared" si="45"/>
        <v/>
      </c>
      <c r="AD53" s="131" t="str">
        <f>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122"/>
      <c r="AF53" s="121"/>
      <c r="AG53" s="122"/>
      <c r="AH53" s="123"/>
      <c r="AI53" s="123"/>
      <c r="AJ53" s="121"/>
      <c r="AK53" s="122"/>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30" customHeight="1" x14ac:dyDescent="0.3">
      <c r="B54" s="194">
        <v>7</v>
      </c>
      <c r="C54" s="195"/>
      <c r="D54" s="195"/>
      <c r="E54" s="195"/>
      <c r="F54" s="196"/>
      <c r="G54" s="195"/>
      <c r="H54" s="197"/>
      <c r="I54" s="198" t="str">
        <f>IF(H54&lt;=0,"",IF(H54&lt;=2,"Muy Baja",IF(H54&lt;=24,"Baja",IF(H54&lt;=500,"Media",IF(H54&lt;=5000,"Alta","Muy Alta")))))</f>
        <v/>
      </c>
      <c r="J54" s="192" t="str">
        <f>IF(I54="","",IF(I54="Muy Baja",0.2,IF(I54="Baja",0.4,IF(I54="Media",0.6,IF(I54="Alta",0.8,IF(I54="Muy Alta",1,))))))</f>
        <v/>
      </c>
      <c r="K54" s="199"/>
      <c r="L54" s="192">
        <f ca="1">IF(NOT(ISERROR(MATCH(K54,'Tabla Impacto'!$B$221:$B$223,0))),'Tabla Impacto'!$F$223&amp;"Por favor no seleccionar los criterios de impacto(Afectación Económica o presupuestal y Pérdida Reputacional)",K54)</f>
        <v>0</v>
      </c>
      <c r="M54" s="198" t="str">
        <f ca="1">IF(OR(L54='Tabla Impacto'!$C$11,L54='Tabla Impacto'!$D$11),"Leve",IF(OR(L54='Tabla Impacto'!$C$12,L54='Tabla Impacto'!$D$12),"Menor",IF(OR(L54='Tabla Impacto'!$C$13,L54='Tabla Impacto'!$D$13),"Moderado",IF(OR(L54='Tabla Impacto'!$C$14,L54='Tabla Impacto'!$D$14),"Mayor",IF(OR(L54='Tabla Impacto'!$C$15,L54='Tabla Impacto'!$D$15),"Catastrófico","")))))</f>
        <v/>
      </c>
      <c r="N54" s="192" t="str">
        <f ca="1">IF(M54="","",IF(M54="Leve",0.2,IF(M54="Menor",0.4,IF(M54="Moderado",0.6,IF(M54="Mayor",0.8,IF(M54="Catastrófico",1,))))))</f>
        <v/>
      </c>
      <c r="O54" s="193" t="str">
        <f ca="1">IF(OR(AND(I54="Muy Baja",M54="Leve"),AND(I54="Muy Baja",M54="Menor"),AND(I54="Baja",M54="Leve")),"Bajo",IF(OR(AND(I54="Muy baja",M54="Moderado"),AND(I54="Baja",M54="Menor"),AND(I54="Baja",M54="Moderado"),AND(I54="Media",M54="Leve"),AND(I54="Media",M54="Menor"),AND(I54="Media",M54="Moderado"),AND(I54="Alta",M54="Leve"),AND(I54="Alta",M54="Menor")),"Moderado",IF(OR(AND(I54="Muy Baja",M54="Mayor"),AND(I54="Baja",M54="Mayor"),AND(I54="Media",M54="Mayor"),AND(I54="Alta",M54="Moderado"),AND(I54="Alta",M54="Mayor"),AND(I54="Muy Alta",M54="Leve"),AND(I54="Muy Alta",M54="Menor"),AND(I54="Muy Alta",M54="Moderado"),AND(I54="Muy Alta",M54="Mayor")),"Alto",IF(OR(AND(I54="Muy Baja",M54="Catastrófico"),AND(I54="Baja",M54="Catastrófico"),AND(I54="Media",M54="Catastrófico"),AND(I54="Alta",M54="Catastrófico"),AND(I54="Muy Alta",M54="Catastrófico")),"Extremo",""))))</f>
        <v/>
      </c>
      <c r="P54" s="116">
        <v>1</v>
      </c>
      <c r="Q54" s="117"/>
      <c r="R54" s="118" t="str">
        <f>IF(OR(S54="Preventivo",S54="Detectivo"),"Probabilidad",IF(S54="Correctivo","Impacto",""))</f>
        <v/>
      </c>
      <c r="S54" s="132"/>
      <c r="T54" s="132"/>
      <c r="U54" s="119" t="str">
        <f>IF(AND(S54="Preventivo",T54="Automático"),"50%",IF(AND(S54="Preventivo",T54="Manual"),"40%",IF(AND(S54="Detectivo",T54="Automático"),"40%",IF(AND(S54="Detectivo",T54="Manual"),"30%",IF(AND(S54="Correctivo",T54="Automático"),"35%",IF(AND(S54="Correctivo",T54="Manual"),"25%",""))))))</f>
        <v/>
      </c>
      <c r="V54" s="132"/>
      <c r="W54" s="132"/>
      <c r="X54" s="132"/>
      <c r="Y54" s="120" t="str">
        <f>IFERROR(IF(R54="Probabilidad",(J54-(+J54*U54)),IF(R54="Impacto",J54,"")),"")</f>
        <v/>
      </c>
      <c r="Z54" s="130" t="str">
        <f>IFERROR(IF(Y54="","",IF(Y54&lt;=0.2,"Muy Baja",IF(Y54&lt;=0.4,"Baja",IF(Y54&lt;=0.6,"Media",IF(Y54&lt;=0.8,"Alta","Muy Alta"))))),"")</f>
        <v/>
      </c>
      <c r="AA54" s="119" t="str">
        <f>+Y54</f>
        <v/>
      </c>
      <c r="AB54" s="130" t="str">
        <f>IFERROR(IF(AC54="","",IF(AC54&lt;=0.2,"Leve",IF(AC54&lt;=0.4,"Menor",IF(AC54&lt;=0.6,"Moderado",IF(AC54&lt;=0.8,"Mayor","Catastrófico"))))),"")</f>
        <v/>
      </c>
      <c r="AC54" s="119" t="str">
        <f>IFERROR(IF(R54="Impacto",(N54-(+N54*U54)),IF(R54="Probabilidad",N54,"")),"")</f>
        <v/>
      </c>
      <c r="AD54" s="131" t="str">
        <f>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
      </c>
      <c r="AE54" s="122"/>
      <c r="AF54" s="121"/>
      <c r="AG54" s="122"/>
      <c r="AH54" s="123"/>
      <c r="AI54" s="123"/>
      <c r="AJ54" s="121"/>
      <c r="AK54" s="122"/>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30" customHeight="1" x14ac:dyDescent="0.3">
      <c r="B55" s="194"/>
      <c r="C55" s="195"/>
      <c r="D55" s="195"/>
      <c r="E55" s="195"/>
      <c r="F55" s="196"/>
      <c r="G55" s="195"/>
      <c r="H55" s="197"/>
      <c r="I55" s="198"/>
      <c r="J55" s="192"/>
      <c r="K55" s="199"/>
      <c r="L55" s="192">
        <f t="shared" ref="L55:L59" ca="1" si="47">IF(NOT(ISERROR(MATCH(K55,_xlfn.ANCHORARRAY(F66),0))),J68&amp;"Por favor no seleccionar los criterios de impacto",K55)</f>
        <v>0</v>
      </c>
      <c r="M55" s="198"/>
      <c r="N55" s="192"/>
      <c r="O55" s="193"/>
      <c r="P55" s="116">
        <v>2</v>
      </c>
      <c r="Q55" s="117"/>
      <c r="R55" s="118" t="str">
        <f>IF(OR(S55="Preventivo",S55="Detectivo"),"Probabilidad",IF(S55="Correctivo","Impacto",""))</f>
        <v/>
      </c>
      <c r="S55" s="132"/>
      <c r="T55" s="132"/>
      <c r="U55" s="119" t="str">
        <f t="shared" ref="U55:U59" si="48">IF(AND(S55="Preventivo",T55="Automático"),"50%",IF(AND(S55="Preventivo",T55="Manual"),"40%",IF(AND(S55="Detectivo",T55="Automático"),"40%",IF(AND(S55="Detectivo",T55="Manual"),"30%",IF(AND(S55="Correctivo",T55="Automático"),"35%",IF(AND(S55="Correctivo",T55="Manual"),"25%",""))))))</f>
        <v/>
      </c>
      <c r="V55" s="132"/>
      <c r="W55" s="132"/>
      <c r="X55" s="132"/>
      <c r="Y55" s="120" t="str">
        <f>IFERROR(IF(AND(R54="Probabilidad",R55="Probabilidad"),(AA54-(+AA54*U55)),IF(R55="Probabilidad",(J54-(+J54*U55)),IF(R55="Impacto",AA54,""))),"")</f>
        <v/>
      </c>
      <c r="Z55" s="130" t="str">
        <f t="shared" si="1"/>
        <v/>
      </c>
      <c r="AA55" s="119" t="str">
        <f t="shared" ref="AA55:AA59" si="49">+Y55</f>
        <v/>
      </c>
      <c r="AB55" s="130" t="str">
        <f t="shared" si="3"/>
        <v/>
      </c>
      <c r="AC55" s="119" t="str">
        <f>IFERROR(IF(AND(R54="Impacto",R55="Impacto"),(AC54-(+AC54*U55)),IF(R55="Impacto",(N54-(+N54*U55)),IF(R55="Probabilidad",AC54,""))),"")</f>
        <v/>
      </c>
      <c r="AD55" s="131" t="str">
        <f t="shared" ref="AD55:AD56" si="50">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22"/>
      <c r="AF55" s="121"/>
      <c r="AG55" s="122"/>
      <c r="AH55" s="123"/>
      <c r="AI55" s="123"/>
      <c r="AJ55" s="121"/>
      <c r="AK55" s="122"/>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30" customHeight="1" x14ac:dyDescent="0.3">
      <c r="B56" s="194"/>
      <c r="C56" s="195"/>
      <c r="D56" s="195"/>
      <c r="E56" s="195"/>
      <c r="F56" s="196"/>
      <c r="G56" s="195"/>
      <c r="H56" s="197"/>
      <c r="I56" s="198"/>
      <c r="J56" s="192"/>
      <c r="K56" s="199"/>
      <c r="L56" s="192">
        <f t="shared" ca="1" si="47"/>
        <v>0</v>
      </c>
      <c r="M56" s="198"/>
      <c r="N56" s="192"/>
      <c r="O56" s="193"/>
      <c r="P56" s="116">
        <v>3</v>
      </c>
      <c r="Q56" s="124"/>
      <c r="R56" s="118" t="str">
        <f>IF(OR(S56="Preventivo",S56="Detectivo"),"Probabilidad",IF(S56="Correctivo","Impacto",""))</f>
        <v/>
      </c>
      <c r="S56" s="132"/>
      <c r="T56" s="132"/>
      <c r="U56" s="119" t="str">
        <f t="shared" si="48"/>
        <v/>
      </c>
      <c r="V56" s="132"/>
      <c r="W56" s="132"/>
      <c r="X56" s="132"/>
      <c r="Y56" s="120" t="str">
        <f>IFERROR(IF(AND(R55="Probabilidad",R56="Probabilidad"),(AA55-(+AA55*U56)),IF(AND(R55="Impacto",R56="Probabilidad"),(AA54-(+AA54*U56)),IF(R56="Impacto",AA55,""))),"")</f>
        <v/>
      </c>
      <c r="Z56" s="130" t="str">
        <f t="shared" si="1"/>
        <v/>
      </c>
      <c r="AA56" s="119" t="str">
        <f t="shared" si="49"/>
        <v/>
      </c>
      <c r="AB56" s="130" t="str">
        <f t="shared" si="3"/>
        <v/>
      </c>
      <c r="AC56" s="119" t="str">
        <f>IFERROR(IF(AND(R55="Impacto",R56="Impacto"),(AC55-(+AC55*U56)),IF(AND(R55="Probabilidad",R56="Impacto"),(AC54-(+AC54*U56)),IF(R56="Probabilidad",AC55,""))),"")</f>
        <v/>
      </c>
      <c r="AD56" s="131" t="str">
        <f t="shared" si="50"/>
        <v/>
      </c>
      <c r="AE56" s="122"/>
      <c r="AF56" s="121"/>
      <c r="AG56" s="122"/>
      <c r="AH56" s="123"/>
      <c r="AI56" s="123"/>
      <c r="AJ56" s="121"/>
      <c r="AK56" s="122"/>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30" customHeight="1" x14ac:dyDescent="0.3">
      <c r="B57" s="194"/>
      <c r="C57" s="195"/>
      <c r="D57" s="195"/>
      <c r="E57" s="195"/>
      <c r="F57" s="196"/>
      <c r="G57" s="195"/>
      <c r="H57" s="197"/>
      <c r="I57" s="198"/>
      <c r="J57" s="192"/>
      <c r="K57" s="199"/>
      <c r="L57" s="192">
        <f t="shared" ca="1" si="47"/>
        <v>0</v>
      </c>
      <c r="M57" s="198"/>
      <c r="N57" s="192"/>
      <c r="O57" s="193"/>
      <c r="P57" s="116">
        <v>4</v>
      </c>
      <c r="Q57" s="117"/>
      <c r="R57" s="118" t="str">
        <f t="shared" ref="R57:R59" si="51">IF(OR(S57="Preventivo",S57="Detectivo"),"Probabilidad",IF(S57="Correctivo","Impacto",""))</f>
        <v/>
      </c>
      <c r="S57" s="132"/>
      <c r="T57" s="132"/>
      <c r="U57" s="119" t="str">
        <f t="shared" si="48"/>
        <v/>
      </c>
      <c r="V57" s="132"/>
      <c r="W57" s="132"/>
      <c r="X57" s="132"/>
      <c r="Y57" s="120" t="str">
        <f t="shared" ref="Y57:Y59" si="52">IFERROR(IF(AND(R56="Probabilidad",R57="Probabilidad"),(AA56-(+AA56*U57)),IF(AND(R56="Impacto",R57="Probabilidad"),(AA55-(+AA55*U57)),IF(R57="Impacto",AA56,""))),"")</f>
        <v/>
      </c>
      <c r="Z57" s="130" t="str">
        <f t="shared" si="1"/>
        <v/>
      </c>
      <c r="AA57" s="119" t="str">
        <f t="shared" si="49"/>
        <v/>
      </c>
      <c r="AB57" s="130" t="str">
        <f t="shared" si="3"/>
        <v/>
      </c>
      <c r="AC57" s="119" t="str">
        <f t="shared" ref="AC57:AC59" si="53">IFERROR(IF(AND(R56="Impacto",R57="Impacto"),(AC56-(+AC56*U57)),IF(AND(R56="Probabilidad",R57="Impacto"),(AC55-(+AC55*U57)),IF(R57="Probabilidad",AC56,""))),"")</f>
        <v/>
      </c>
      <c r="AD57" s="131" t="str">
        <f>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
      </c>
      <c r="AE57" s="122"/>
      <c r="AF57" s="121"/>
      <c r="AG57" s="122"/>
      <c r="AH57" s="123"/>
      <c r="AI57" s="123"/>
      <c r="AJ57" s="121"/>
      <c r="AK57" s="122"/>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30" customHeight="1" x14ac:dyDescent="0.3">
      <c r="B58" s="194"/>
      <c r="C58" s="195"/>
      <c r="D58" s="195"/>
      <c r="E58" s="195"/>
      <c r="F58" s="196"/>
      <c r="G58" s="195"/>
      <c r="H58" s="197"/>
      <c r="I58" s="198"/>
      <c r="J58" s="192"/>
      <c r="K58" s="199"/>
      <c r="L58" s="192">
        <f t="shared" ca="1" si="47"/>
        <v>0</v>
      </c>
      <c r="M58" s="198"/>
      <c r="N58" s="192"/>
      <c r="O58" s="193"/>
      <c r="P58" s="116">
        <v>5</v>
      </c>
      <c r="Q58" s="117"/>
      <c r="R58" s="118" t="str">
        <f t="shared" si="51"/>
        <v/>
      </c>
      <c r="S58" s="132"/>
      <c r="T58" s="132"/>
      <c r="U58" s="119" t="str">
        <f t="shared" si="48"/>
        <v/>
      </c>
      <c r="V58" s="132"/>
      <c r="W58" s="132"/>
      <c r="X58" s="132"/>
      <c r="Y58" s="120" t="str">
        <f t="shared" si="52"/>
        <v/>
      </c>
      <c r="Z58" s="130" t="str">
        <f t="shared" si="1"/>
        <v/>
      </c>
      <c r="AA58" s="119" t="str">
        <f t="shared" si="49"/>
        <v/>
      </c>
      <c r="AB58" s="130" t="str">
        <f t="shared" si="3"/>
        <v/>
      </c>
      <c r="AC58" s="119" t="str">
        <f t="shared" si="53"/>
        <v/>
      </c>
      <c r="AD58" s="131" t="str">
        <f t="shared" ref="AD58:AD59" si="54">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122"/>
      <c r="AF58" s="121"/>
      <c r="AG58" s="122"/>
      <c r="AH58" s="123"/>
      <c r="AI58" s="123"/>
      <c r="AJ58" s="121"/>
      <c r="AK58" s="122"/>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30" customHeight="1" x14ac:dyDescent="0.3">
      <c r="B59" s="194"/>
      <c r="C59" s="195"/>
      <c r="D59" s="195"/>
      <c r="E59" s="195"/>
      <c r="F59" s="196"/>
      <c r="G59" s="195"/>
      <c r="H59" s="197"/>
      <c r="I59" s="198"/>
      <c r="J59" s="192"/>
      <c r="K59" s="199"/>
      <c r="L59" s="192">
        <f t="shared" ca="1" si="47"/>
        <v>0</v>
      </c>
      <c r="M59" s="198"/>
      <c r="N59" s="192"/>
      <c r="O59" s="193"/>
      <c r="P59" s="116">
        <v>6</v>
      </c>
      <c r="Q59" s="117"/>
      <c r="R59" s="118" t="str">
        <f t="shared" si="51"/>
        <v/>
      </c>
      <c r="S59" s="132"/>
      <c r="T59" s="132"/>
      <c r="U59" s="119" t="str">
        <f t="shared" si="48"/>
        <v/>
      </c>
      <c r="V59" s="132"/>
      <c r="W59" s="132"/>
      <c r="X59" s="132"/>
      <c r="Y59" s="120" t="str">
        <f t="shared" si="52"/>
        <v/>
      </c>
      <c r="Z59" s="130" t="str">
        <f t="shared" si="1"/>
        <v/>
      </c>
      <c r="AA59" s="119" t="str">
        <f t="shared" si="49"/>
        <v/>
      </c>
      <c r="AB59" s="130" t="str">
        <f t="shared" si="3"/>
        <v/>
      </c>
      <c r="AC59" s="119" t="str">
        <f t="shared" si="53"/>
        <v/>
      </c>
      <c r="AD59" s="131" t="str">
        <f t="shared" si="54"/>
        <v/>
      </c>
      <c r="AE59" s="122"/>
      <c r="AF59" s="121"/>
      <c r="AG59" s="122"/>
      <c r="AH59" s="123"/>
      <c r="AI59" s="123"/>
      <c r="AJ59" s="121"/>
      <c r="AK59" s="122"/>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30" customHeight="1" x14ac:dyDescent="0.3">
      <c r="B60" s="194">
        <v>8</v>
      </c>
      <c r="C60" s="195"/>
      <c r="D60" s="195"/>
      <c r="E60" s="195"/>
      <c r="F60" s="196"/>
      <c r="G60" s="195"/>
      <c r="H60" s="197"/>
      <c r="I60" s="198" t="str">
        <f>IF(H60&lt;=0,"",IF(H60&lt;=2,"Muy Baja",IF(H60&lt;=24,"Baja",IF(H60&lt;=500,"Media",IF(H60&lt;=5000,"Alta","Muy Alta")))))</f>
        <v/>
      </c>
      <c r="J60" s="192" t="str">
        <f>IF(I60="","",IF(I60="Muy Baja",0.2,IF(I60="Baja",0.4,IF(I60="Media",0.6,IF(I60="Alta",0.8,IF(I60="Muy Alta",1,))))))</f>
        <v/>
      </c>
      <c r="K60" s="199"/>
      <c r="L60" s="192">
        <f ca="1">IF(NOT(ISERROR(MATCH(K60,'Tabla Impacto'!$B$221:$B$223,0))),'Tabla Impacto'!$F$223&amp;"Por favor no seleccionar los criterios de impacto(Afectación Económica o presupuestal y Pérdida Reputacional)",K60)</f>
        <v>0</v>
      </c>
      <c r="M60" s="198" t="str">
        <f ca="1">IF(OR(L60='Tabla Impacto'!$C$11,L60='Tabla Impacto'!$D$11),"Leve",IF(OR(L60='Tabla Impacto'!$C$12,L60='Tabla Impacto'!$D$12),"Menor",IF(OR(L60='Tabla Impacto'!$C$13,L60='Tabla Impacto'!$D$13),"Moderado",IF(OR(L60='Tabla Impacto'!$C$14,L60='Tabla Impacto'!$D$14),"Mayor",IF(OR(L60='Tabla Impacto'!$C$15,L60='Tabla Impacto'!$D$15),"Catastrófico","")))))</f>
        <v/>
      </c>
      <c r="N60" s="192" t="str">
        <f ca="1">IF(M60="","",IF(M60="Leve",0.2,IF(M60="Menor",0.4,IF(M60="Moderado",0.6,IF(M60="Mayor",0.8,IF(M60="Catastrófico",1,))))))</f>
        <v/>
      </c>
      <c r="O60" s="193" t="str">
        <f ca="1">IF(OR(AND(I60="Muy Baja",M60="Leve"),AND(I60="Muy Baja",M60="Menor"),AND(I60="Baja",M60="Leve")),"Bajo",IF(OR(AND(I60="Muy baja",M60="Moderado"),AND(I60="Baja",M60="Menor"),AND(I60="Baja",M60="Moderado"),AND(I60="Media",M60="Leve"),AND(I60="Media",M60="Menor"),AND(I60="Media",M60="Moderado"),AND(I60="Alta",M60="Leve"),AND(I60="Alta",M60="Menor")),"Moderado",IF(OR(AND(I60="Muy Baja",M60="Mayor"),AND(I60="Baja",M60="Mayor"),AND(I60="Media",M60="Mayor"),AND(I60="Alta",M60="Moderado"),AND(I60="Alta",M60="Mayor"),AND(I60="Muy Alta",M60="Leve"),AND(I60="Muy Alta",M60="Menor"),AND(I60="Muy Alta",M60="Moderado"),AND(I60="Muy Alta",M60="Mayor")),"Alto",IF(OR(AND(I60="Muy Baja",M60="Catastrófico"),AND(I60="Baja",M60="Catastrófico"),AND(I60="Media",M60="Catastrófico"),AND(I60="Alta",M60="Catastrófico"),AND(I60="Muy Alta",M60="Catastrófico")),"Extremo",""))))</f>
        <v/>
      </c>
      <c r="P60" s="116">
        <v>1</v>
      </c>
      <c r="Q60" s="117"/>
      <c r="R60" s="118" t="str">
        <f>IF(OR(S60="Preventivo",S60="Detectivo"),"Probabilidad",IF(S60="Correctivo","Impacto",""))</f>
        <v/>
      </c>
      <c r="S60" s="132"/>
      <c r="T60" s="132"/>
      <c r="U60" s="119" t="str">
        <f>IF(AND(S60="Preventivo",T60="Automático"),"50%",IF(AND(S60="Preventivo",T60="Manual"),"40%",IF(AND(S60="Detectivo",T60="Automático"),"40%",IF(AND(S60="Detectivo",T60="Manual"),"30%",IF(AND(S60="Correctivo",T60="Automático"),"35%",IF(AND(S60="Correctivo",T60="Manual"),"25%",""))))))</f>
        <v/>
      </c>
      <c r="V60" s="132"/>
      <c r="W60" s="132"/>
      <c r="X60" s="132"/>
      <c r="Y60" s="120" t="str">
        <f>IFERROR(IF(R60="Probabilidad",(J60-(+J60*U60)),IF(R60="Impacto",J60,"")),"")</f>
        <v/>
      </c>
      <c r="Z60" s="130" t="str">
        <f>IFERROR(IF(Y60="","",IF(Y60&lt;=0.2,"Muy Baja",IF(Y60&lt;=0.4,"Baja",IF(Y60&lt;=0.6,"Media",IF(Y60&lt;=0.8,"Alta","Muy Alta"))))),"")</f>
        <v/>
      </c>
      <c r="AA60" s="119" t="str">
        <f>+Y60</f>
        <v/>
      </c>
      <c r="AB60" s="130" t="str">
        <f>IFERROR(IF(AC60="","",IF(AC60&lt;=0.2,"Leve",IF(AC60&lt;=0.4,"Menor",IF(AC60&lt;=0.6,"Moderado",IF(AC60&lt;=0.8,"Mayor","Catastrófico"))))),"")</f>
        <v/>
      </c>
      <c r="AC60" s="119" t="str">
        <f>IFERROR(IF(R60="Impacto",(N60-(+N60*U60)),IF(R60="Probabilidad",N60,"")),"")</f>
        <v/>
      </c>
      <c r="AD60" s="131" t="str">
        <f>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
      </c>
      <c r="AE60" s="122"/>
      <c r="AF60" s="121"/>
      <c r="AG60" s="122"/>
      <c r="AH60" s="123"/>
      <c r="AI60" s="123"/>
      <c r="AJ60" s="121"/>
      <c r="AK60" s="122"/>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30" customHeight="1" x14ac:dyDescent="0.3">
      <c r="B61" s="194"/>
      <c r="C61" s="195"/>
      <c r="D61" s="195"/>
      <c r="E61" s="195"/>
      <c r="F61" s="196"/>
      <c r="G61" s="195"/>
      <c r="H61" s="197"/>
      <c r="I61" s="198"/>
      <c r="J61" s="192"/>
      <c r="K61" s="199"/>
      <c r="L61" s="192">
        <f ca="1">IF(NOT(ISERROR(MATCH(K61,_xlfn.ANCHORARRAY(F72),0))),J74&amp;"Por favor no seleccionar los criterios de impacto",K61)</f>
        <v>0</v>
      </c>
      <c r="M61" s="198"/>
      <c r="N61" s="192"/>
      <c r="O61" s="193"/>
      <c r="P61" s="116">
        <v>2</v>
      </c>
      <c r="Q61" s="117"/>
      <c r="R61" s="118" t="str">
        <f>IF(OR(S61="Preventivo",S61="Detectivo"),"Probabilidad",IF(S61="Correctivo","Impacto",""))</f>
        <v/>
      </c>
      <c r="S61" s="132"/>
      <c r="T61" s="132"/>
      <c r="U61" s="119" t="str">
        <f t="shared" ref="U61:U65" si="55">IF(AND(S61="Preventivo",T61="Automático"),"50%",IF(AND(S61="Preventivo",T61="Manual"),"40%",IF(AND(S61="Detectivo",T61="Automático"),"40%",IF(AND(S61="Detectivo",T61="Manual"),"30%",IF(AND(S61="Correctivo",T61="Automático"),"35%",IF(AND(S61="Correctivo",T61="Manual"),"25%",""))))))</f>
        <v/>
      </c>
      <c r="V61" s="132"/>
      <c r="W61" s="132"/>
      <c r="X61" s="132"/>
      <c r="Y61" s="120" t="str">
        <f>IFERROR(IF(AND(R60="Probabilidad",R61="Probabilidad"),(AA60-(+AA60*U61)),IF(R61="Probabilidad",(J60-(+J60*U61)),IF(R61="Impacto",AA60,""))),"")</f>
        <v/>
      </c>
      <c r="Z61" s="130" t="str">
        <f t="shared" si="1"/>
        <v/>
      </c>
      <c r="AA61" s="119" t="str">
        <f t="shared" ref="AA61:AA65" si="56">+Y61</f>
        <v/>
      </c>
      <c r="AB61" s="130" t="str">
        <f t="shared" si="3"/>
        <v/>
      </c>
      <c r="AC61" s="119" t="str">
        <f>IFERROR(IF(AND(R60="Impacto",R61="Impacto"),(AC60-(+AC60*U61)),IF(R61="Impacto",(N60-(+N60*U61)),IF(R61="Probabilidad",AC60,""))),"")</f>
        <v/>
      </c>
      <c r="AD61" s="131" t="str">
        <f t="shared" ref="AD61:AD62" si="57">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22"/>
      <c r="AF61" s="121"/>
      <c r="AG61" s="122"/>
      <c r="AH61" s="123"/>
      <c r="AI61" s="123"/>
      <c r="AJ61" s="121"/>
      <c r="AK61" s="122"/>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30" customHeight="1" x14ac:dyDescent="0.3">
      <c r="B62" s="194"/>
      <c r="C62" s="195"/>
      <c r="D62" s="195"/>
      <c r="E62" s="195"/>
      <c r="F62" s="196"/>
      <c r="G62" s="195"/>
      <c r="H62" s="197"/>
      <c r="I62" s="198"/>
      <c r="J62" s="192"/>
      <c r="K62" s="199"/>
      <c r="L62" s="192">
        <f ca="1">IF(NOT(ISERROR(MATCH(K62,_xlfn.ANCHORARRAY(F73),0))),J75&amp;"Por favor no seleccionar los criterios de impacto",K62)</f>
        <v>0</v>
      </c>
      <c r="M62" s="198"/>
      <c r="N62" s="192"/>
      <c r="O62" s="193"/>
      <c r="P62" s="116">
        <v>3</v>
      </c>
      <c r="Q62" s="124"/>
      <c r="R62" s="118" t="str">
        <f>IF(OR(S62="Preventivo",S62="Detectivo"),"Probabilidad",IF(S62="Correctivo","Impacto",""))</f>
        <v/>
      </c>
      <c r="S62" s="132"/>
      <c r="T62" s="132"/>
      <c r="U62" s="119" t="str">
        <f t="shared" si="55"/>
        <v/>
      </c>
      <c r="V62" s="132"/>
      <c r="W62" s="132"/>
      <c r="X62" s="132"/>
      <c r="Y62" s="120" t="str">
        <f>IFERROR(IF(AND(R61="Probabilidad",R62="Probabilidad"),(AA61-(+AA61*U62)),IF(AND(R61="Impacto",R62="Probabilidad"),(AA60-(+AA60*U62)),IF(R62="Impacto",AA61,""))),"")</f>
        <v/>
      </c>
      <c r="Z62" s="130" t="str">
        <f t="shared" si="1"/>
        <v/>
      </c>
      <c r="AA62" s="119" t="str">
        <f t="shared" si="56"/>
        <v/>
      </c>
      <c r="AB62" s="130" t="str">
        <f t="shared" si="3"/>
        <v/>
      </c>
      <c r="AC62" s="119" t="str">
        <f>IFERROR(IF(AND(R61="Impacto",R62="Impacto"),(AC61-(+AC61*U62)),IF(AND(R61="Probabilidad",R62="Impacto"),(AC60-(+AC60*U62)),IF(R62="Probabilidad",AC61,""))),"")</f>
        <v/>
      </c>
      <c r="AD62" s="131" t="str">
        <f t="shared" si="57"/>
        <v/>
      </c>
      <c r="AE62" s="122"/>
      <c r="AF62" s="121"/>
      <c r="AG62" s="122"/>
      <c r="AH62" s="123"/>
      <c r="AI62" s="123"/>
      <c r="AJ62" s="121"/>
      <c r="AK62" s="122"/>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30" customHeight="1" x14ac:dyDescent="0.3">
      <c r="B63" s="194"/>
      <c r="C63" s="195"/>
      <c r="D63" s="195"/>
      <c r="E63" s="195"/>
      <c r="F63" s="196"/>
      <c r="G63" s="195"/>
      <c r="H63" s="197"/>
      <c r="I63" s="198"/>
      <c r="J63" s="192"/>
      <c r="K63" s="199"/>
      <c r="L63" s="192">
        <f ca="1">IF(NOT(ISERROR(MATCH(K63,_xlfn.ANCHORARRAY(F74),0))),J76&amp;"Por favor no seleccionar los criterios de impacto",K63)</f>
        <v>0</v>
      </c>
      <c r="M63" s="198"/>
      <c r="N63" s="192"/>
      <c r="O63" s="193"/>
      <c r="P63" s="116">
        <v>4</v>
      </c>
      <c r="Q63" s="117"/>
      <c r="R63" s="118" t="str">
        <f t="shared" ref="R63:R65" si="58">IF(OR(S63="Preventivo",S63="Detectivo"),"Probabilidad",IF(S63="Correctivo","Impacto",""))</f>
        <v/>
      </c>
      <c r="S63" s="132"/>
      <c r="T63" s="132"/>
      <c r="U63" s="119" t="str">
        <f t="shared" si="55"/>
        <v/>
      </c>
      <c r="V63" s="132"/>
      <c r="W63" s="132"/>
      <c r="X63" s="132"/>
      <c r="Y63" s="120" t="str">
        <f t="shared" ref="Y63:Y65" si="59">IFERROR(IF(AND(R62="Probabilidad",R63="Probabilidad"),(AA62-(+AA62*U63)),IF(AND(R62="Impacto",R63="Probabilidad"),(AA61-(+AA61*U63)),IF(R63="Impacto",AA62,""))),"")</f>
        <v/>
      </c>
      <c r="Z63" s="130" t="str">
        <f t="shared" si="1"/>
        <v/>
      </c>
      <c r="AA63" s="119" t="str">
        <f t="shared" si="56"/>
        <v/>
      </c>
      <c r="AB63" s="130" t="str">
        <f t="shared" si="3"/>
        <v/>
      </c>
      <c r="AC63" s="119" t="str">
        <f t="shared" ref="AC63:AC65" si="60">IFERROR(IF(AND(R62="Impacto",R63="Impacto"),(AC62-(+AC62*U63)),IF(AND(R62="Probabilidad",R63="Impacto"),(AC61-(+AC61*U63)),IF(R63="Probabilidad",AC62,""))),"")</f>
        <v/>
      </c>
      <c r="AD63" s="131" t="str">
        <f>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
      </c>
      <c r="AE63" s="122"/>
      <c r="AF63" s="121"/>
      <c r="AG63" s="122"/>
      <c r="AH63" s="123"/>
      <c r="AI63" s="123"/>
      <c r="AJ63" s="121"/>
      <c r="AK63" s="122"/>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30" customHeight="1" x14ac:dyDescent="0.3">
      <c r="B64" s="194"/>
      <c r="C64" s="195"/>
      <c r="D64" s="195"/>
      <c r="E64" s="195"/>
      <c r="F64" s="196"/>
      <c r="G64" s="195"/>
      <c r="H64" s="197"/>
      <c r="I64" s="198"/>
      <c r="J64" s="192"/>
      <c r="K64" s="199"/>
      <c r="L64" s="192">
        <f ca="1">IF(NOT(ISERROR(MATCH(K64,_xlfn.ANCHORARRAY(F75),0))),J77&amp;"Por favor no seleccionar los criterios de impacto",K64)</f>
        <v>0</v>
      </c>
      <c r="M64" s="198"/>
      <c r="N64" s="192"/>
      <c r="O64" s="193"/>
      <c r="P64" s="116">
        <v>5</v>
      </c>
      <c r="Q64" s="117"/>
      <c r="R64" s="118" t="str">
        <f t="shared" si="58"/>
        <v/>
      </c>
      <c r="S64" s="132"/>
      <c r="T64" s="132"/>
      <c r="U64" s="119" t="str">
        <f t="shared" si="55"/>
        <v/>
      </c>
      <c r="V64" s="132"/>
      <c r="W64" s="132"/>
      <c r="X64" s="132"/>
      <c r="Y64" s="120" t="str">
        <f t="shared" si="59"/>
        <v/>
      </c>
      <c r="Z64" s="130" t="str">
        <f t="shared" si="1"/>
        <v/>
      </c>
      <c r="AA64" s="119" t="str">
        <f t="shared" si="56"/>
        <v/>
      </c>
      <c r="AB64" s="130" t="str">
        <f t="shared" si="3"/>
        <v/>
      </c>
      <c r="AC64" s="119" t="str">
        <f t="shared" si="60"/>
        <v/>
      </c>
      <c r="AD64" s="131" t="str">
        <f t="shared" ref="AD64:AD65" si="61">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22"/>
      <c r="AF64" s="121"/>
      <c r="AG64" s="122"/>
      <c r="AH64" s="123"/>
      <c r="AI64" s="123"/>
      <c r="AJ64" s="121"/>
      <c r="AK64" s="122"/>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30" customHeight="1" x14ac:dyDescent="0.3">
      <c r="B65" s="194"/>
      <c r="C65" s="195"/>
      <c r="D65" s="195"/>
      <c r="E65" s="195"/>
      <c r="F65" s="196"/>
      <c r="G65" s="195"/>
      <c r="H65" s="197"/>
      <c r="I65" s="198"/>
      <c r="J65" s="192"/>
      <c r="K65" s="199"/>
      <c r="L65" s="192">
        <f ca="1">IF(NOT(ISERROR(MATCH(K65,_xlfn.ANCHORARRAY(F76),0))),#REF!&amp;"Por favor no seleccionar los criterios de impacto",K65)</f>
        <v>0</v>
      </c>
      <c r="M65" s="198"/>
      <c r="N65" s="192"/>
      <c r="O65" s="193"/>
      <c r="P65" s="116">
        <v>6</v>
      </c>
      <c r="Q65" s="117"/>
      <c r="R65" s="118" t="str">
        <f t="shared" si="58"/>
        <v/>
      </c>
      <c r="S65" s="132"/>
      <c r="T65" s="132"/>
      <c r="U65" s="119" t="str">
        <f t="shared" si="55"/>
        <v/>
      </c>
      <c r="V65" s="132"/>
      <c r="W65" s="132"/>
      <c r="X65" s="132"/>
      <c r="Y65" s="120" t="str">
        <f t="shared" si="59"/>
        <v/>
      </c>
      <c r="Z65" s="130" t="str">
        <f t="shared" si="1"/>
        <v/>
      </c>
      <c r="AA65" s="119" t="str">
        <f t="shared" si="56"/>
        <v/>
      </c>
      <c r="AB65" s="130" t="str">
        <f t="shared" si="3"/>
        <v/>
      </c>
      <c r="AC65" s="119" t="str">
        <f t="shared" si="60"/>
        <v/>
      </c>
      <c r="AD65" s="131" t="str">
        <f t="shared" si="61"/>
        <v/>
      </c>
      <c r="AE65" s="122"/>
      <c r="AF65" s="121"/>
      <c r="AG65" s="122"/>
      <c r="AH65" s="123"/>
      <c r="AI65" s="123"/>
      <c r="AJ65" s="121"/>
      <c r="AK65" s="122"/>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30" customHeight="1" x14ac:dyDescent="0.3">
      <c r="B66" s="194">
        <v>9</v>
      </c>
      <c r="C66" s="195"/>
      <c r="D66" s="195"/>
      <c r="E66" s="195"/>
      <c r="F66" s="196"/>
      <c r="G66" s="195"/>
      <c r="H66" s="197"/>
      <c r="I66" s="198" t="str">
        <f>IF(H66&lt;=0,"",IF(H66&lt;=2,"Muy Baja",IF(H66&lt;=24,"Baja",IF(H66&lt;=500,"Media",IF(H66&lt;=5000,"Alta","Muy Alta")))))</f>
        <v/>
      </c>
      <c r="J66" s="192" t="str">
        <f>IF(I66="","",IF(I66="Muy Baja",0.2,IF(I66="Baja",0.4,IF(I66="Media",0.6,IF(I66="Alta",0.8,IF(I66="Muy Alta",1,))))))</f>
        <v/>
      </c>
      <c r="K66" s="199"/>
      <c r="L66" s="192">
        <f ca="1">IF(NOT(ISERROR(MATCH(K66,'Tabla Impacto'!$B$221:$B$223,0))),'Tabla Impacto'!$F$223&amp;"Por favor no seleccionar los criterios de impacto(Afectación Económica o presupuestal y Pérdida Reputacional)",K66)</f>
        <v>0</v>
      </c>
      <c r="M66" s="198" t="str">
        <f ca="1">IF(OR(L66='Tabla Impacto'!$C$11,L66='Tabla Impacto'!$D$11),"Leve",IF(OR(L66='Tabla Impacto'!$C$12,L66='Tabla Impacto'!$D$12),"Menor",IF(OR(L66='Tabla Impacto'!$C$13,L66='Tabla Impacto'!$D$13),"Moderado",IF(OR(L66='Tabla Impacto'!$C$14,L66='Tabla Impacto'!$D$14),"Mayor",IF(OR(L66='Tabla Impacto'!$C$15,L66='Tabla Impacto'!$D$15),"Catastrófico","")))))</f>
        <v/>
      </c>
      <c r="N66" s="192" t="str">
        <f ca="1">IF(M66="","",IF(M66="Leve",0.2,IF(M66="Menor",0.4,IF(M66="Moderado",0.6,IF(M66="Mayor",0.8,IF(M66="Catastrófico",1,))))))</f>
        <v/>
      </c>
      <c r="O66" s="193" t="str">
        <f ca="1">IF(OR(AND(I66="Muy Baja",M66="Leve"),AND(I66="Muy Baja",M66="Menor"),AND(I66="Baja",M66="Leve")),"Bajo",IF(OR(AND(I66="Muy baja",M66="Moderado"),AND(I66="Baja",M66="Menor"),AND(I66="Baja",M66="Moderado"),AND(I66="Media",M66="Leve"),AND(I66="Media",M66="Menor"),AND(I66="Media",M66="Moderado"),AND(I66="Alta",M66="Leve"),AND(I66="Alta",M66="Menor")),"Moderado",IF(OR(AND(I66="Muy Baja",M66="Mayor"),AND(I66="Baja",M66="Mayor"),AND(I66="Media",M66="Mayor"),AND(I66="Alta",M66="Moderado"),AND(I66="Alta",M66="Mayor"),AND(I66="Muy Alta",M66="Leve"),AND(I66="Muy Alta",M66="Menor"),AND(I66="Muy Alta",M66="Moderado"),AND(I66="Muy Alta",M66="Mayor")),"Alto",IF(OR(AND(I66="Muy Baja",M66="Catastrófico"),AND(I66="Baja",M66="Catastrófico"),AND(I66="Media",M66="Catastrófico"),AND(I66="Alta",M66="Catastrófico"),AND(I66="Muy Alta",M66="Catastrófico")),"Extremo",""))))</f>
        <v/>
      </c>
      <c r="P66" s="116">
        <v>1</v>
      </c>
      <c r="Q66" s="117"/>
      <c r="R66" s="118" t="str">
        <f>IF(OR(S66="Preventivo",S66="Detectivo"),"Probabilidad",IF(S66="Correctivo","Impacto",""))</f>
        <v/>
      </c>
      <c r="S66" s="132"/>
      <c r="T66" s="132"/>
      <c r="U66" s="119" t="str">
        <f>IF(AND(S66="Preventivo",T66="Automático"),"50%",IF(AND(S66="Preventivo",T66="Manual"),"40%",IF(AND(S66="Detectivo",T66="Automático"),"40%",IF(AND(S66="Detectivo",T66="Manual"),"30%",IF(AND(S66="Correctivo",T66="Automático"),"35%",IF(AND(S66="Correctivo",T66="Manual"),"25%",""))))))</f>
        <v/>
      </c>
      <c r="V66" s="132"/>
      <c r="W66" s="132"/>
      <c r="X66" s="132"/>
      <c r="Y66" s="120" t="str">
        <f>IFERROR(IF(R66="Probabilidad",(J66-(+J66*U66)),IF(R66="Impacto",J66,"")),"")</f>
        <v/>
      </c>
      <c r="Z66" s="130" t="str">
        <f>IFERROR(IF(Y66="","",IF(Y66&lt;=0.2,"Muy Baja",IF(Y66&lt;=0.4,"Baja",IF(Y66&lt;=0.6,"Media",IF(Y66&lt;=0.8,"Alta","Muy Alta"))))),"")</f>
        <v/>
      </c>
      <c r="AA66" s="119" t="str">
        <f>+Y66</f>
        <v/>
      </c>
      <c r="AB66" s="130" t="str">
        <f>IFERROR(IF(AC66="","",IF(AC66&lt;=0.2,"Leve",IF(AC66&lt;=0.4,"Menor",IF(AC66&lt;=0.6,"Moderado",IF(AC66&lt;=0.8,"Mayor","Catastrófico"))))),"")</f>
        <v/>
      </c>
      <c r="AC66" s="119" t="str">
        <f>IFERROR(IF(R66="Impacto",(N66-(+N66*U66)),IF(R66="Probabilidad",N66,"")),"")</f>
        <v/>
      </c>
      <c r="AD66" s="131" t="str">
        <f>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
      </c>
      <c r="AE66" s="122"/>
      <c r="AF66" s="121"/>
      <c r="AG66" s="122"/>
      <c r="AH66" s="123"/>
      <c r="AI66" s="123"/>
      <c r="AJ66" s="121"/>
      <c r="AK66" s="122"/>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30" customHeight="1" x14ac:dyDescent="0.3">
      <c r="B67" s="194"/>
      <c r="C67" s="195"/>
      <c r="D67" s="195"/>
      <c r="E67" s="195"/>
      <c r="F67" s="196"/>
      <c r="G67" s="195"/>
      <c r="H67" s="197"/>
      <c r="I67" s="198"/>
      <c r="J67" s="192"/>
      <c r="K67" s="199"/>
      <c r="L67" s="192">
        <f ca="1">IF(NOT(ISERROR(MATCH(K67,_xlfn.ANCHORARRAY(#REF!),0))),J79&amp;"Por favor no seleccionar los criterios de impacto",K67)</f>
        <v>0</v>
      </c>
      <c r="M67" s="198"/>
      <c r="N67" s="192"/>
      <c r="O67" s="193"/>
      <c r="P67" s="116">
        <v>2</v>
      </c>
      <c r="Q67" s="117"/>
      <c r="R67" s="118" t="str">
        <f>IF(OR(S67="Preventivo",S67="Detectivo"),"Probabilidad",IF(S67="Correctivo","Impacto",""))</f>
        <v/>
      </c>
      <c r="S67" s="132"/>
      <c r="T67" s="132"/>
      <c r="U67" s="119" t="str">
        <f t="shared" ref="U67:U71" si="62">IF(AND(S67="Preventivo",T67="Automático"),"50%",IF(AND(S67="Preventivo",T67="Manual"),"40%",IF(AND(S67="Detectivo",T67="Automático"),"40%",IF(AND(S67="Detectivo",T67="Manual"),"30%",IF(AND(S67="Correctivo",T67="Automático"),"35%",IF(AND(S67="Correctivo",T67="Manual"),"25%",""))))))</f>
        <v/>
      </c>
      <c r="V67" s="132"/>
      <c r="W67" s="132"/>
      <c r="X67" s="132"/>
      <c r="Y67" s="120" t="str">
        <f>IFERROR(IF(AND(R66="Probabilidad",R67="Probabilidad"),(AA66-(+AA66*U67)),IF(R67="Probabilidad",(J66-(+J66*U67)),IF(R67="Impacto",AA66,""))),"")</f>
        <v/>
      </c>
      <c r="Z67" s="130" t="str">
        <f t="shared" si="1"/>
        <v/>
      </c>
      <c r="AA67" s="119" t="str">
        <f t="shared" ref="AA67:AA71" si="63">+Y67</f>
        <v/>
      </c>
      <c r="AB67" s="130" t="str">
        <f t="shared" si="3"/>
        <v/>
      </c>
      <c r="AC67" s="119" t="str">
        <f>IFERROR(IF(AND(R66="Impacto",R67="Impacto"),(AC66-(+AC66*U67)),IF(R67="Impacto",(N66-(+N66*U67)),IF(R67="Probabilidad",AC66,""))),"")</f>
        <v/>
      </c>
      <c r="AD67" s="131" t="str">
        <f t="shared" ref="AD67:AD68" si="64">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
      </c>
      <c r="AE67" s="122"/>
      <c r="AF67" s="121"/>
      <c r="AG67" s="122"/>
      <c r="AH67" s="123"/>
      <c r="AI67" s="123"/>
      <c r="AJ67" s="121"/>
      <c r="AK67" s="122"/>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row>
    <row r="68" spans="2:69" ht="30" customHeight="1" x14ac:dyDescent="0.3">
      <c r="B68" s="194"/>
      <c r="C68" s="195"/>
      <c r="D68" s="195"/>
      <c r="E68" s="195"/>
      <c r="F68" s="196"/>
      <c r="G68" s="195"/>
      <c r="H68" s="197"/>
      <c r="I68" s="198"/>
      <c r="J68" s="192"/>
      <c r="K68" s="199"/>
      <c r="L68" s="192">
        <f ca="1">IF(NOT(ISERROR(MATCH(K68,_xlfn.ANCHORARRAY(F78),0))),J80&amp;"Por favor no seleccionar los criterios de impacto",K68)</f>
        <v>0</v>
      </c>
      <c r="M68" s="198"/>
      <c r="N68" s="192"/>
      <c r="O68" s="193"/>
      <c r="P68" s="116">
        <v>3</v>
      </c>
      <c r="Q68" s="124"/>
      <c r="R68" s="118" t="str">
        <f>IF(OR(S68="Preventivo",S68="Detectivo"),"Probabilidad",IF(S68="Correctivo","Impacto",""))</f>
        <v/>
      </c>
      <c r="S68" s="132"/>
      <c r="T68" s="132"/>
      <c r="U68" s="119" t="str">
        <f t="shared" si="62"/>
        <v/>
      </c>
      <c r="V68" s="132"/>
      <c r="W68" s="132"/>
      <c r="X68" s="132"/>
      <c r="Y68" s="120" t="str">
        <f>IFERROR(IF(AND(R67="Probabilidad",R68="Probabilidad"),(AA67-(+AA67*U68)),IF(AND(R67="Impacto",R68="Probabilidad"),(AA66-(+AA66*U68)),IF(R68="Impacto",AA67,""))),"")</f>
        <v/>
      </c>
      <c r="Z68" s="130" t="str">
        <f t="shared" si="1"/>
        <v/>
      </c>
      <c r="AA68" s="119" t="str">
        <f t="shared" si="63"/>
        <v/>
      </c>
      <c r="AB68" s="130" t="str">
        <f t="shared" si="3"/>
        <v/>
      </c>
      <c r="AC68" s="119" t="str">
        <f>IFERROR(IF(AND(R67="Impacto",R68="Impacto"),(AC67-(+AC67*U68)),IF(AND(R67="Probabilidad",R68="Impacto"),(AC66-(+AC66*U68)),IF(R68="Probabilidad",AC67,""))),"")</f>
        <v/>
      </c>
      <c r="AD68" s="131" t="str">
        <f t="shared" si="64"/>
        <v/>
      </c>
      <c r="AE68" s="122"/>
      <c r="AF68" s="121"/>
      <c r="AG68" s="122"/>
      <c r="AH68" s="123"/>
      <c r="AI68" s="123"/>
      <c r="AJ68" s="121"/>
      <c r="AK68" s="122"/>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30" customHeight="1" x14ac:dyDescent="0.3">
      <c r="B69" s="194"/>
      <c r="C69" s="195"/>
      <c r="D69" s="195"/>
      <c r="E69" s="195"/>
      <c r="F69" s="196"/>
      <c r="G69" s="195"/>
      <c r="H69" s="197"/>
      <c r="I69" s="198"/>
      <c r="J69" s="192"/>
      <c r="K69" s="199"/>
      <c r="L69" s="192">
        <f ca="1">IF(NOT(ISERROR(MATCH(K69,_xlfn.ANCHORARRAY(F79),0))),J81&amp;"Por favor no seleccionar los criterios de impacto",K69)</f>
        <v>0</v>
      </c>
      <c r="M69" s="198"/>
      <c r="N69" s="192"/>
      <c r="O69" s="193"/>
      <c r="P69" s="116">
        <v>4</v>
      </c>
      <c r="Q69" s="117"/>
      <c r="R69" s="118" t="str">
        <f t="shared" ref="R69:R71" si="65">IF(OR(S69="Preventivo",S69="Detectivo"),"Probabilidad",IF(S69="Correctivo","Impacto",""))</f>
        <v/>
      </c>
      <c r="S69" s="132"/>
      <c r="T69" s="132"/>
      <c r="U69" s="119" t="str">
        <f t="shared" si="62"/>
        <v/>
      </c>
      <c r="V69" s="132"/>
      <c r="W69" s="132"/>
      <c r="X69" s="132"/>
      <c r="Y69" s="120" t="str">
        <f t="shared" ref="Y69:Y71" si="66">IFERROR(IF(AND(R68="Probabilidad",R69="Probabilidad"),(AA68-(+AA68*U69)),IF(AND(R68="Impacto",R69="Probabilidad"),(AA67-(+AA67*U69)),IF(R69="Impacto",AA68,""))),"")</f>
        <v/>
      </c>
      <c r="Z69" s="130" t="str">
        <f t="shared" si="1"/>
        <v/>
      </c>
      <c r="AA69" s="119" t="str">
        <f t="shared" si="63"/>
        <v/>
      </c>
      <c r="AB69" s="130" t="str">
        <f t="shared" si="3"/>
        <v/>
      </c>
      <c r="AC69" s="119" t="str">
        <f t="shared" ref="AC69:AC71" si="67">IFERROR(IF(AND(R68="Impacto",R69="Impacto"),(AC68-(+AC68*U69)),IF(AND(R68="Probabilidad",R69="Impacto"),(AC67-(+AC67*U69)),IF(R69="Probabilidad",AC68,""))),"")</f>
        <v/>
      </c>
      <c r="AD69" s="131" t="str">
        <f>IFERROR(IF(OR(AND(Z69="Muy Baja",AB69="Leve"),AND(Z69="Muy Baja",AB69="Menor"),AND(Z69="Baja",AB69="Leve")),"Bajo",IF(OR(AND(Z69="Muy baja",AB69="Moderado"),AND(Z69="Baja",AB69="Menor"),AND(Z69="Baja",AB69="Moderado"),AND(Z69="Media",AB69="Leve"),AND(Z69="Media",AB69="Menor"),AND(Z69="Media",AB69="Moderado"),AND(Z69="Alta",AB69="Leve"),AND(Z69="Alta",AB69="Menor")),"Moderado",IF(OR(AND(Z69="Muy Baja",AB69="Mayor"),AND(Z69="Baja",AB69="Mayor"),AND(Z69="Media",AB69="Mayor"),AND(Z69="Alta",AB69="Moderado"),AND(Z69="Alta",AB69="Mayor"),AND(Z69="Muy Alta",AB69="Leve"),AND(Z69="Muy Alta",AB69="Menor"),AND(Z69="Muy Alta",AB69="Moderado"),AND(Z69="Muy Alta",AB69="Mayor")),"Alto",IF(OR(AND(Z69="Muy Baja",AB69="Catastrófico"),AND(Z69="Baja",AB69="Catastrófico"),AND(Z69="Media",AB69="Catastrófico"),AND(Z69="Alta",AB69="Catastrófico"),AND(Z69="Muy Alta",AB69="Catastrófico")),"Extremo","")))),"")</f>
        <v/>
      </c>
      <c r="AE69" s="122"/>
      <c r="AF69" s="121"/>
      <c r="AG69" s="122"/>
      <c r="AH69" s="123"/>
      <c r="AI69" s="123"/>
      <c r="AJ69" s="121"/>
      <c r="AK69" s="122"/>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30" customHeight="1" x14ac:dyDescent="0.3">
      <c r="B70" s="194"/>
      <c r="C70" s="195"/>
      <c r="D70" s="195"/>
      <c r="E70" s="195"/>
      <c r="F70" s="196"/>
      <c r="G70" s="195"/>
      <c r="H70" s="197"/>
      <c r="I70" s="198"/>
      <c r="J70" s="192"/>
      <c r="K70" s="199"/>
      <c r="L70" s="192">
        <f ca="1">IF(NOT(ISERROR(MATCH(K70,_xlfn.ANCHORARRAY(F80),0))),J82&amp;"Por favor no seleccionar los criterios de impacto",K70)</f>
        <v>0</v>
      </c>
      <c r="M70" s="198"/>
      <c r="N70" s="192"/>
      <c r="O70" s="193"/>
      <c r="P70" s="116">
        <v>5</v>
      </c>
      <c r="Q70" s="117"/>
      <c r="R70" s="118" t="str">
        <f t="shared" si="65"/>
        <v/>
      </c>
      <c r="S70" s="132"/>
      <c r="T70" s="132"/>
      <c r="U70" s="119" t="str">
        <f t="shared" si="62"/>
        <v/>
      </c>
      <c r="V70" s="132"/>
      <c r="W70" s="132"/>
      <c r="X70" s="132"/>
      <c r="Y70" s="120" t="str">
        <f t="shared" si="66"/>
        <v/>
      </c>
      <c r="Z70" s="130" t="str">
        <f t="shared" si="1"/>
        <v/>
      </c>
      <c r="AA70" s="119" t="str">
        <f t="shared" si="63"/>
        <v/>
      </c>
      <c r="AB70" s="130" t="str">
        <f t="shared" si="3"/>
        <v/>
      </c>
      <c r="AC70" s="119" t="str">
        <f t="shared" si="67"/>
        <v/>
      </c>
      <c r="AD70" s="131" t="str">
        <f t="shared" ref="AD70:AD71" si="68">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122"/>
      <c r="AF70" s="121"/>
      <c r="AG70" s="122"/>
      <c r="AH70" s="123"/>
      <c r="AI70" s="123"/>
      <c r="AJ70" s="121"/>
      <c r="AK70" s="122"/>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30" customHeight="1" x14ac:dyDescent="0.3">
      <c r="B71" s="194"/>
      <c r="C71" s="195"/>
      <c r="D71" s="195"/>
      <c r="E71" s="195"/>
      <c r="F71" s="196"/>
      <c r="G71" s="195"/>
      <c r="H71" s="197"/>
      <c r="I71" s="198"/>
      <c r="J71" s="192"/>
      <c r="K71" s="199"/>
      <c r="L71" s="192">
        <f ca="1">IF(NOT(ISERROR(MATCH(K71,_xlfn.ANCHORARRAY(F81),0))),J83&amp;"Por favor no seleccionar los criterios de impacto",K71)</f>
        <v>0</v>
      </c>
      <c r="M71" s="198"/>
      <c r="N71" s="192"/>
      <c r="O71" s="193"/>
      <c r="P71" s="116">
        <v>6</v>
      </c>
      <c r="Q71" s="117"/>
      <c r="R71" s="118" t="str">
        <f t="shared" si="65"/>
        <v/>
      </c>
      <c r="S71" s="132"/>
      <c r="T71" s="132"/>
      <c r="U71" s="119" t="str">
        <f t="shared" si="62"/>
        <v/>
      </c>
      <c r="V71" s="132"/>
      <c r="W71" s="132"/>
      <c r="X71" s="132"/>
      <c r="Y71" s="120" t="str">
        <f t="shared" si="66"/>
        <v/>
      </c>
      <c r="Z71" s="130" t="str">
        <f t="shared" si="1"/>
        <v/>
      </c>
      <c r="AA71" s="119" t="str">
        <f t="shared" si="63"/>
        <v/>
      </c>
      <c r="AB71" s="130" t="str">
        <f t="shared" si="3"/>
        <v/>
      </c>
      <c r="AC71" s="119" t="str">
        <f t="shared" si="67"/>
        <v/>
      </c>
      <c r="AD71" s="131" t="str">
        <f t="shared" si="68"/>
        <v/>
      </c>
      <c r="AE71" s="122"/>
      <c r="AF71" s="121"/>
      <c r="AG71" s="122"/>
      <c r="AH71" s="123"/>
      <c r="AI71" s="123"/>
      <c r="AJ71" s="121"/>
      <c r="AK71" s="122"/>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row>
    <row r="72" spans="2:69" ht="30" customHeight="1" x14ac:dyDescent="0.3">
      <c r="B72" s="194">
        <v>10</v>
      </c>
      <c r="C72" s="195"/>
      <c r="D72" s="195"/>
      <c r="E72" s="195"/>
      <c r="F72" s="196"/>
      <c r="G72" s="195"/>
      <c r="H72" s="197"/>
      <c r="I72" s="198" t="str">
        <f>IF(H72&lt;=0,"",IF(H72&lt;=2,"Muy Baja",IF(H72&lt;=24,"Baja",IF(H72&lt;=500,"Media",IF(H72&lt;=5000,"Alta","Muy Alta")))))</f>
        <v/>
      </c>
      <c r="J72" s="192" t="str">
        <f>IF(I72="","",IF(I72="Muy Baja",0.2,IF(I72="Baja",0.4,IF(I72="Media",0.6,IF(I72="Alta",0.8,IF(I72="Muy Alta",1,))))))</f>
        <v/>
      </c>
      <c r="K72" s="199"/>
      <c r="L72" s="192">
        <f ca="1">IF(NOT(ISERROR(MATCH(K72,'Tabla Impacto'!$B$221:$B$223,0))),'Tabla Impacto'!$F$223&amp;"Por favor no seleccionar los criterios de impacto(Afectación Económica o presupuestal y Pérdida Reputacional)",K72)</f>
        <v>0</v>
      </c>
      <c r="M72" s="198" t="str">
        <f ca="1">IF(OR(L72='Tabla Impacto'!$C$11,L72='Tabla Impacto'!$D$11),"Leve",IF(OR(L72='Tabla Impacto'!$C$12,L72='Tabla Impacto'!$D$12),"Menor",IF(OR(L72='Tabla Impacto'!$C$13,L72='Tabla Impacto'!$D$13),"Moderado",IF(OR(L72='Tabla Impacto'!$C$14,L72='Tabla Impacto'!$D$14),"Mayor",IF(OR(L72='Tabla Impacto'!$C$15,L72='Tabla Impacto'!$D$15),"Catastrófico","")))))</f>
        <v/>
      </c>
      <c r="N72" s="192" t="str">
        <f ca="1">IF(M72="","",IF(M72="Leve",0.2,IF(M72="Menor",0.4,IF(M72="Moderado",0.6,IF(M72="Mayor",0.8,IF(M72="Catastrófico",1,))))))</f>
        <v/>
      </c>
      <c r="O72" s="193" t="str">
        <f ca="1">IF(OR(AND(I72="Muy Baja",M72="Leve"),AND(I72="Muy Baja",M72="Menor"),AND(I72="Baja",M72="Leve")),"Bajo",IF(OR(AND(I72="Muy baja",M72="Moderado"),AND(I72="Baja",M72="Menor"),AND(I72="Baja",M72="Moderado"),AND(I72="Media",M72="Leve"),AND(I72="Media",M72="Menor"),AND(I72="Media",M72="Moderado"),AND(I72="Alta",M72="Leve"),AND(I72="Alta",M72="Menor")),"Moderado",IF(OR(AND(I72="Muy Baja",M72="Mayor"),AND(I72="Baja",M72="Mayor"),AND(I72="Media",M72="Mayor"),AND(I72="Alta",M72="Moderado"),AND(I72="Alta",M72="Mayor"),AND(I72="Muy Alta",M72="Leve"),AND(I72="Muy Alta",M72="Menor"),AND(I72="Muy Alta",M72="Moderado"),AND(I72="Muy Alta",M72="Mayor")),"Alto",IF(OR(AND(I72="Muy Baja",M72="Catastrófico"),AND(I72="Baja",M72="Catastrófico"),AND(I72="Media",M72="Catastrófico"),AND(I72="Alta",M72="Catastrófico"),AND(I72="Muy Alta",M72="Catastrófico")),"Extremo",""))))</f>
        <v/>
      </c>
      <c r="P72" s="116">
        <v>1</v>
      </c>
      <c r="Q72" s="117"/>
      <c r="R72" s="118" t="str">
        <f>IF(OR(S72="Preventivo",S72="Detectivo"),"Probabilidad",IF(S72="Correctivo","Impacto",""))</f>
        <v/>
      </c>
      <c r="S72" s="132"/>
      <c r="T72" s="132"/>
      <c r="U72" s="119" t="str">
        <f>IF(AND(S72="Preventivo",T72="Automático"),"50%",IF(AND(S72="Preventivo",T72="Manual"),"40%",IF(AND(S72="Detectivo",T72="Automático"),"40%",IF(AND(S72="Detectivo",T72="Manual"),"30%",IF(AND(S72="Correctivo",T72="Automático"),"35%",IF(AND(S72="Correctivo",T72="Manual"),"25%",""))))))</f>
        <v/>
      </c>
      <c r="V72" s="132"/>
      <c r="W72" s="132"/>
      <c r="X72" s="132"/>
      <c r="Y72" s="120" t="str">
        <f>IFERROR(IF(R72="Probabilidad",(J72-(+J72*U72)),IF(R72="Impacto",J72,"")),"")</f>
        <v/>
      </c>
      <c r="Z72" s="130" t="str">
        <f>IFERROR(IF(Y72="","",IF(Y72&lt;=0.2,"Muy Baja",IF(Y72&lt;=0.4,"Baja",IF(Y72&lt;=0.6,"Media",IF(Y72&lt;=0.8,"Alta","Muy Alta"))))),"")</f>
        <v/>
      </c>
      <c r="AA72" s="119" t="str">
        <f>+Y72</f>
        <v/>
      </c>
      <c r="AB72" s="130" t="str">
        <f>IFERROR(IF(AC72="","",IF(AC72&lt;=0.2,"Leve",IF(AC72&lt;=0.4,"Menor",IF(AC72&lt;=0.6,"Moderado",IF(AC72&lt;=0.8,"Mayor","Catastrófico"))))),"")</f>
        <v/>
      </c>
      <c r="AC72" s="119" t="str">
        <f>IFERROR(IF(R72="Impacto",(N72-(+N72*U72)),IF(R72="Probabilidad",N72,"")),"")</f>
        <v/>
      </c>
      <c r="AD72" s="131" t="str">
        <f>IFERROR(IF(OR(AND(Z72="Muy Baja",AB72="Leve"),AND(Z72="Muy Baja",AB72="Menor"),AND(Z72="Baja",AB72="Leve")),"Bajo",IF(OR(AND(Z72="Muy baja",AB72="Moderado"),AND(Z72="Baja",AB72="Menor"),AND(Z72="Baja",AB72="Moderado"),AND(Z72="Media",AB72="Leve"),AND(Z72="Media",AB72="Menor"),AND(Z72="Media",AB72="Moderado"),AND(Z72="Alta",AB72="Leve"),AND(Z72="Alta",AB72="Menor")),"Moderado",IF(OR(AND(Z72="Muy Baja",AB72="Mayor"),AND(Z72="Baja",AB72="Mayor"),AND(Z72="Media",AB72="Mayor"),AND(Z72="Alta",AB72="Moderado"),AND(Z72="Alta",AB72="Mayor"),AND(Z72="Muy Alta",AB72="Leve"),AND(Z72="Muy Alta",AB72="Menor"),AND(Z72="Muy Alta",AB72="Moderado"),AND(Z72="Muy Alta",AB72="Mayor")),"Alto",IF(OR(AND(Z72="Muy Baja",AB72="Catastrófico"),AND(Z72="Baja",AB72="Catastrófico"),AND(Z72="Media",AB72="Catastrófico"),AND(Z72="Alta",AB72="Catastrófico"),AND(Z72="Muy Alta",AB72="Catastrófico")),"Extremo","")))),"")</f>
        <v/>
      </c>
      <c r="AE72" s="122"/>
      <c r="AF72" s="121"/>
      <c r="AG72" s="122"/>
      <c r="AH72" s="123"/>
      <c r="AI72" s="123"/>
      <c r="AJ72" s="121"/>
      <c r="AK72" s="122"/>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row>
    <row r="73" spans="2:69" ht="30" customHeight="1" x14ac:dyDescent="0.3">
      <c r="B73" s="194"/>
      <c r="C73" s="195"/>
      <c r="D73" s="195"/>
      <c r="E73" s="195"/>
      <c r="F73" s="196"/>
      <c r="G73" s="195"/>
      <c r="H73" s="197"/>
      <c r="I73" s="198"/>
      <c r="J73" s="192"/>
      <c r="K73" s="199"/>
      <c r="L73" s="192">
        <f ca="1">IF(NOT(ISERROR(MATCH(K73,_xlfn.ANCHORARRAY(F83),0))),J85&amp;"Por favor no seleccionar los criterios de impacto",K73)</f>
        <v>0</v>
      </c>
      <c r="M73" s="198"/>
      <c r="N73" s="192"/>
      <c r="O73" s="193"/>
      <c r="P73" s="116">
        <v>2</v>
      </c>
      <c r="Q73" s="117"/>
      <c r="R73" s="118" t="str">
        <f>IF(OR(S73="Preventivo",S73="Detectivo"),"Probabilidad",IF(S73="Correctivo","Impacto",""))</f>
        <v/>
      </c>
      <c r="S73" s="132"/>
      <c r="T73" s="132"/>
      <c r="U73" s="119" t="str">
        <f t="shared" ref="U73:U77" si="69">IF(AND(S73="Preventivo",T73="Automático"),"50%",IF(AND(S73="Preventivo",T73="Manual"),"40%",IF(AND(S73="Detectivo",T73="Automático"),"40%",IF(AND(S73="Detectivo",T73="Manual"),"30%",IF(AND(S73="Correctivo",T73="Automático"),"35%",IF(AND(S73="Correctivo",T73="Manual"),"25%",""))))))</f>
        <v/>
      </c>
      <c r="V73" s="132"/>
      <c r="W73" s="132"/>
      <c r="X73" s="132"/>
      <c r="Y73" s="120" t="str">
        <f>IFERROR(IF(AND(R72="Probabilidad",R73="Probabilidad"),(AA72-(+AA72*U73)),IF(R73="Probabilidad",(J72-(+J72*U73)),IF(R73="Impacto",AA72,""))),"")</f>
        <v/>
      </c>
      <c r="Z73" s="130" t="str">
        <f t="shared" si="1"/>
        <v/>
      </c>
      <c r="AA73" s="119" t="str">
        <f t="shared" ref="AA73:AA77" si="70">+Y73</f>
        <v/>
      </c>
      <c r="AB73" s="130" t="str">
        <f t="shared" si="3"/>
        <v/>
      </c>
      <c r="AC73" s="119" t="str">
        <f>IFERROR(IF(AND(R72="Impacto",R73="Impacto"),(AC72-(+AC72*U73)),IF(R73="Impacto",(N72-(+N72*U73)),IF(R73="Probabilidad",AC72,""))),"")</f>
        <v/>
      </c>
      <c r="AD73" s="131" t="str">
        <f t="shared" ref="AD73:AD74" si="71">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22"/>
      <c r="AF73" s="121"/>
      <c r="AG73" s="122"/>
      <c r="AH73" s="123"/>
      <c r="AI73" s="123"/>
      <c r="AJ73" s="121"/>
      <c r="AK73" s="122"/>
    </row>
    <row r="74" spans="2:69" ht="30" customHeight="1" x14ac:dyDescent="0.3">
      <c r="B74" s="194"/>
      <c r="C74" s="195"/>
      <c r="D74" s="195"/>
      <c r="E74" s="195"/>
      <c r="F74" s="196"/>
      <c r="G74" s="195"/>
      <c r="H74" s="197"/>
      <c r="I74" s="198"/>
      <c r="J74" s="192"/>
      <c r="K74" s="199"/>
      <c r="L74" s="192">
        <f ca="1">IF(NOT(ISERROR(MATCH(K74,_xlfn.ANCHORARRAY(F84),0))),J86&amp;"Por favor no seleccionar los criterios de impacto",K74)</f>
        <v>0</v>
      </c>
      <c r="M74" s="198"/>
      <c r="N74" s="192"/>
      <c r="O74" s="193"/>
      <c r="P74" s="116">
        <v>3</v>
      </c>
      <c r="Q74" s="124"/>
      <c r="R74" s="118" t="str">
        <f>IF(OR(S74="Preventivo",S74="Detectivo"),"Probabilidad",IF(S74="Correctivo","Impacto",""))</f>
        <v/>
      </c>
      <c r="S74" s="132"/>
      <c r="T74" s="132"/>
      <c r="U74" s="119" t="str">
        <f t="shared" si="69"/>
        <v/>
      </c>
      <c r="V74" s="132"/>
      <c r="W74" s="132"/>
      <c r="X74" s="132"/>
      <c r="Y74" s="120" t="str">
        <f>IFERROR(IF(AND(R73="Probabilidad",R74="Probabilidad"),(AA73-(+AA73*U74)),IF(AND(R73="Impacto",R74="Probabilidad"),(AA72-(+AA72*U74)),IF(R74="Impacto",AA73,""))),"")</f>
        <v/>
      </c>
      <c r="Z74" s="130" t="str">
        <f t="shared" si="1"/>
        <v/>
      </c>
      <c r="AA74" s="119" t="str">
        <f t="shared" si="70"/>
        <v/>
      </c>
      <c r="AB74" s="130" t="str">
        <f t="shared" si="3"/>
        <v/>
      </c>
      <c r="AC74" s="119" t="str">
        <f>IFERROR(IF(AND(R73="Impacto",R74="Impacto"),(AC73-(+AC73*U74)),IF(AND(R73="Probabilidad",R74="Impacto"),(AC72-(+AC72*U74)),IF(R74="Probabilidad",AC73,""))),"")</f>
        <v/>
      </c>
      <c r="AD74" s="131" t="str">
        <f t="shared" si="71"/>
        <v/>
      </c>
      <c r="AE74" s="122"/>
      <c r="AF74" s="121"/>
      <c r="AG74" s="122"/>
      <c r="AH74" s="123"/>
      <c r="AI74" s="123"/>
      <c r="AJ74" s="121"/>
      <c r="AK74" s="122"/>
    </row>
    <row r="75" spans="2:69" ht="30" customHeight="1" x14ac:dyDescent="0.3">
      <c r="B75" s="194"/>
      <c r="C75" s="195"/>
      <c r="D75" s="195"/>
      <c r="E75" s="195"/>
      <c r="F75" s="196"/>
      <c r="G75" s="195"/>
      <c r="H75" s="197"/>
      <c r="I75" s="198"/>
      <c r="J75" s="192"/>
      <c r="K75" s="199"/>
      <c r="L75" s="192">
        <f ca="1">IF(NOT(ISERROR(MATCH(K75,_xlfn.ANCHORARRAY(F85),0))),J87&amp;"Por favor no seleccionar los criterios de impacto",K75)</f>
        <v>0</v>
      </c>
      <c r="M75" s="198"/>
      <c r="N75" s="192"/>
      <c r="O75" s="193"/>
      <c r="P75" s="116">
        <v>4</v>
      </c>
      <c r="Q75" s="117"/>
      <c r="R75" s="118" t="str">
        <f t="shared" ref="R75:R77" si="72">IF(OR(S75="Preventivo",S75="Detectivo"),"Probabilidad",IF(S75="Correctivo","Impacto",""))</f>
        <v/>
      </c>
      <c r="S75" s="132"/>
      <c r="T75" s="132"/>
      <c r="U75" s="119" t="str">
        <f t="shared" si="69"/>
        <v/>
      </c>
      <c r="V75" s="132"/>
      <c r="W75" s="132"/>
      <c r="X75" s="132"/>
      <c r="Y75" s="120" t="str">
        <f t="shared" ref="Y75:Y77" si="73">IFERROR(IF(AND(R74="Probabilidad",R75="Probabilidad"),(AA74-(+AA74*U75)),IF(AND(R74="Impacto",R75="Probabilidad"),(AA73-(+AA73*U75)),IF(R75="Impacto",AA74,""))),"")</f>
        <v/>
      </c>
      <c r="Z75" s="130" t="str">
        <f t="shared" si="1"/>
        <v/>
      </c>
      <c r="AA75" s="119" t="str">
        <f t="shared" si="70"/>
        <v/>
      </c>
      <c r="AB75" s="130" t="str">
        <f t="shared" si="3"/>
        <v/>
      </c>
      <c r="AC75" s="119" t="str">
        <f t="shared" ref="AC75:AC77" si="74">IFERROR(IF(AND(R74="Impacto",R75="Impacto"),(AC74-(+AC74*U75)),IF(AND(R74="Probabilidad",R75="Impacto"),(AC73-(+AC73*U75)),IF(R75="Probabilidad",AC74,""))),"")</f>
        <v/>
      </c>
      <c r="AD75" s="131" t="str">
        <f>IFERROR(IF(OR(AND(Z75="Muy Baja",AB75="Leve"),AND(Z75="Muy Baja",AB75="Menor"),AND(Z75="Baja",AB75="Leve")),"Bajo",IF(OR(AND(Z75="Muy baja",AB75="Moderado"),AND(Z75="Baja",AB75="Menor"),AND(Z75="Baja",AB75="Moderado"),AND(Z75="Media",AB75="Leve"),AND(Z75="Media",AB75="Menor"),AND(Z75="Media",AB75="Moderado"),AND(Z75="Alta",AB75="Leve"),AND(Z75="Alta",AB75="Menor")),"Moderado",IF(OR(AND(Z75="Muy Baja",AB75="Mayor"),AND(Z75="Baja",AB75="Mayor"),AND(Z75="Media",AB75="Mayor"),AND(Z75="Alta",AB75="Moderado"),AND(Z75="Alta",AB75="Mayor"),AND(Z75="Muy Alta",AB75="Leve"),AND(Z75="Muy Alta",AB75="Menor"),AND(Z75="Muy Alta",AB75="Moderado"),AND(Z75="Muy Alta",AB75="Mayor")),"Alto",IF(OR(AND(Z75="Muy Baja",AB75="Catastrófico"),AND(Z75="Baja",AB75="Catastrófico"),AND(Z75="Media",AB75="Catastrófico"),AND(Z75="Alta",AB75="Catastrófico"),AND(Z75="Muy Alta",AB75="Catastrófico")),"Extremo","")))),"")</f>
        <v/>
      </c>
      <c r="AE75" s="122"/>
      <c r="AF75" s="121"/>
      <c r="AG75" s="122"/>
      <c r="AH75" s="123"/>
      <c r="AI75" s="123"/>
      <c r="AJ75" s="121"/>
      <c r="AK75" s="122"/>
    </row>
    <row r="76" spans="2:69" ht="30" customHeight="1" x14ac:dyDescent="0.3">
      <c r="B76" s="194"/>
      <c r="C76" s="195"/>
      <c r="D76" s="195"/>
      <c r="E76" s="195"/>
      <c r="F76" s="196"/>
      <c r="G76" s="195"/>
      <c r="H76" s="197"/>
      <c r="I76" s="198"/>
      <c r="J76" s="192"/>
      <c r="K76" s="199"/>
      <c r="L76" s="192">
        <f ca="1">IF(NOT(ISERROR(MATCH(K76,_xlfn.ANCHORARRAY(F86),0))),J88&amp;"Por favor no seleccionar los criterios de impacto",K76)</f>
        <v>0</v>
      </c>
      <c r="M76" s="198"/>
      <c r="N76" s="192"/>
      <c r="O76" s="193"/>
      <c r="P76" s="116">
        <v>5</v>
      </c>
      <c r="Q76" s="117"/>
      <c r="R76" s="118" t="str">
        <f t="shared" si="72"/>
        <v/>
      </c>
      <c r="S76" s="132"/>
      <c r="T76" s="132"/>
      <c r="U76" s="119" t="str">
        <f t="shared" si="69"/>
        <v/>
      </c>
      <c r="V76" s="132"/>
      <c r="W76" s="132"/>
      <c r="X76" s="132"/>
      <c r="Y76" s="120" t="str">
        <f t="shared" si="73"/>
        <v/>
      </c>
      <c r="Z76" s="130" t="str">
        <f t="shared" si="1"/>
        <v/>
      </c>
      <c r="AA76" s="119" t="str">
        <f t="shared" si="70"/>
        <v/>
      </c>
      <c r="AB76" s="130" t="str">
        <f t="shared" si="3"/>
        <v/>
      </c>
      <c r="AC76" s="119" t="str">
        <f t="shared" si="74"/>
        <v/>
      </c>
      <c r="AD76" s="131" t="str">
        <f t="shared" ref="AD76:AD77" si="75">IFERROR(IF(OR(AND(Z76="Muy Baja",AB76="Leve"),AND(Z76="Muy Baja",AB76="Menor"),AND(Z76="Baja",AB76="Leve")),"Bajo",IF(OR(AND(Z76="Muy baja",AB76="Moderado"),AND(Z76="Baja",AB76="Menor"),AND(Z76="Baja",AB76="Moderado"),AND(Z76="Media",AB76="Leve"),AND(Z76="Media",AB76="Menor"),AND(Z76="Media",AB76="Moderado"),AND(Z76="Alta",AB76="Leve"),AND(Z76="Alta",AB76="Menor")),"Moderado",IF(OR(AND(Z76="Muy Baja",AB76="Mayor"),AND(Z76="Baja",AB76="Mayor"),AND(Z76="Media",AB76="Mayor"),AND(Z76="Alta",AB76="Moderado"),AND(Z76="Alta",AB76="Mayor"),AND(Z76="Muy Alta",AB76="Leve"),AND(Z76="Muy Alta",AB76="Menor"),AND(Z76="Muy Alta",AB76="Moderado"),AND(Z76="Muy Alta",AB76="Mayor")),"Alto",IF(OR(AND(Z76="Muy Baja",AB76="Catastrófico"),AND(Z76="Baja",AB76="Catastrófico"),AND(Z76="Media",AB76="Catastrófico"),AND(Z76="Alta",AB76="Catastrófico"),AND(Z76="Muy Alta",AB76="Catastrófico")),"Extremo","")))),"")</f>
        <v/>
      </c>
      <c r="AE76" s="122"/>
      <c r="AF76" s="121"/>
      <c r="AG76" s="122"/>
      <c r="AH76" s="123"/>
      <c r="AI76" s="123"/>
      <c r="AJ76" s="121"/>
      <c r="AK76" s="122"/>
    </row>
    <row r="77" spans="2:69" ht="30" customHeight="1" x14ac:dyDescent="0.3">
      <c r="B77" s="194"/>
      <c r="C77" s="195"/>
      <c r="D77" s="195"/>
      <c r="E77" s="195"/>
      <c r="F77" s="196"/>
      <c r="G77" s="195"/>
      <c r="H77" s="197"/>
      <c r="I77" s="198"/>
      <c r="J77" s="192"/>
      <c r="K77" s="199"/>
      <c r="L77" s="192">
        <f ca="1">IF(NOT(ISERROR(MATCH(K77,_xlfn.ANCHORARRAY(F87),0))),J89&amp;"Por favor no seleccionar los criterios de impacto",K77)</f>
        <v>0</v>
      </c>
      <c r="M77" s="198"/>
      <c r="N77" s="192"/>
      <c r="O77" s="193"/>
      <c r="P77" s="116">
        <v>6</v>
      </c>
      <c r="Q77" s="117"/>
      <c r="R77" s="118" t="str">
        <f t="shared" si="72"/>
        <v/>
      </c>
      <c r="S77" s="132"/>
      <c r="T77" s="132"/>
      <c r="U77" s="119" t="str">
        <f t="shared" si="69"/>
        <v/>
      </c>
      <c r="V77" s="132"/>
      <c r="W77" s="132"/>
      <c r="X77" s="132"/>
      <c r="Y77" s="120" t="str">
        <f t="shared" si="73"/>
        <v/>
      </c>
      <c r="Z77" s="130" t="str">
        <f t="shared" si="1"/>
        <v/>
      </c>
      <c r="AA77" s="119" t="str">
        <f t="shared" si="70"/>
        <v/>
      </c>
      <c r="AB77" s="130" t="str">
        <f t="shared" si="3"/>
        <v/>
      </c>
      <c r="AC77" s="119" t="str">
        <f t="shared" si="74"/>
        <v/>
      </c>
      <c r="AD77" s="131" t="str">
        <f t="shared" si="75"/>
        <v/>
      </c>
      <c r="AE77" s="122"/>
      <c r="AF77" s="121"/>
      <c r="AG77" s="122"/>
      <c r="AH77" s="123"/>
      <c r="AI77" s="123"/>
      <c r="AJ77" s="121"/>
      <c r="AK77" s="122"/>
    </row>
    <row r="79" spans="2:69" x14ac:dyDescent="0.3">
      <c r="B79" s="1"/>
      <c r="C79" s="22"/>
      <c r="D79" s="1"/>
      <c r="E79" s="1"/>
      <c r="G79" s="1"/>
    </row>
  </sheetData>
  <dataConsolidate/>
  <mergeCells count="192">
    <mergeCell ref="B13:H13"/>
    <mergeCell ref="D9:H9"/>
    <mergeCell ref="E10:H10"/>
    <mergeCell ref="B10:D10"/>
    <mergeCell ref="B7:C7"/>
    <mergeCell ref="D6:H6"/>
    <mergeCell ref="D7:H7"/>
    <mergeCell ref="D8:H8"/>
    <mergeCell ref="D2:K2"/>
    <mergeCell ref="D3:K4"/>
    <mergeCell ref="B11:H11"/>
    <mergeCell ref="B12:H12"/>
    <mergeCell ref="G18:G23"/>
    <mergeCell ref="H18:H23"/>
    <mergeCell ref="I18:I23"/>
    <mergeCell ref="B18:B23"/>
    <mergeCell ref="C18:C23"/>
    <mergeCell ref="D18:D23"/>
    <mergeCell ref="E18:E23"/>
    <mergeCell ref="F18:F23"/>
    <mergeCell ref="O18:O23"/>
    <mergeCell ref="J18:J23"/>
    <mergeCell ref="K18:K23"/>
    <mergeCell ref="L18:L23"/>
    <mergeCell ref="M18:M23"/>
    <mergeCell ref="N18:N23"/>
    <mergeCell ref="AB16:AB17"/>
    <mergeCell ref="Z16:Z17"/>
    <mergeCell ref="AA16:AA17"/>
    <mergeCell ref="H16:H17"/>
    <mergeCell ref="I16:I17"/>
    <mergeCell ref="J16:J17"/>
    <mergeCell ref="M16:M17"/>
    <mergeCell ref="N16:N17"/>
    <mergeCell ref="C16:C17"/>
    <mergeCell ref="O16:O17"/>
    <mergeCell ref="K16:K17"/>
    <mergeCell ref="L16:L17"/>
    <mergeCell ref="R16:R17"/>
    <mergeCell ref="S16:X16"/>
    <mergeCell ref="E24:E29"/>
    <mergeCell ref="F24:F29"/>
    <mergeCell ref="AF16:AF17"/>
    <mergeCell ref="AK16:AK17"/>
    <mergeCell ref="AJ16:AJ17"/>
    <mergeCell ref="AI16:AI17"/>
    <mergeCell ref="AH16:AH17"/>
    <mergeCell ref="AG16:AG17"/>
    <mergeCell ref="B6:C6"/>
    <mergeCell ref="B8:C8"/>
    <mergeCell ref="B9:C9"/>
    <mergeCell ref="B16:B17"/>
    <mergeCell ref="G16:G17"/>
    <mergeCell ref="F16:F17"/>
    <mergeCell ref="E16:E17"/>
    <mergeCell ref="D16:D17"/>
    <mergeCell ref="AE16:AE17"/>
    <mergeCell ref="P16:P17"/>
    <mergeCell ref="AD16:AD17"/>
    <mergeCell ref="AC16:AC17"/>
    <mergeCell ref="Y16:Y17"/>
    <mergeCell ref="Q16:Q17"/>
    <mergeCell ref="L24:L29"/>
    <mergeCell ref="M24:M29"/>
    <mergeCell ref="N24:N29"/>
    <mergeCell ref="O24:O29"/>
    <mergeCell ref="B30:B35"/>
    <mergeCell ref="C30:C35"/>
    <mergeCell ref="D30:D35"/>
    <mergeCell ref="E30:E35"/>
    <mergeCell ref="F30:F35"/>
    <mergeCell ref="G30:G35"/>
    <mergeCell ref="H30:H35"/>
    <mergeCell ref="I30:I35"/>
    <mergeCell ref="J30:J35"/>
    <mergeCell ref="K30:K35"/>
    <mergeCell ref="L30:L35"/>
    <mergeCell ref="M30:M35"/>
    <mergeCell ref="G24:G29"/>
    <mergeCell ref="H24:H29"/>
    <mergeCell ref="I24:I29"/>
    <mergeCell ref="J24:J29"/>
    <mergeCell ref="K24:K29"/>
    <mergeCell ref="B24:B29"/>
    <mergeCell ref="C24:C29"/>
    <mergeCell ref="D24:D29"/>
    <mergeCell ref="N30:N35"/>
    <mergeCell ref="O30:O35"/>
    <mergeCell ref="B36:B41"/>
    <mergeCell ref="C36:C41"/>
    <mergeCell ref="D36:D41"/>
    <mergeCell ref="E36:E41"/>
    <mergeCell ref="F36:F41"/>
    <mergeCell ref="G36:G41"/>
    <mergeCell ref="H36:H41"/>
    <mergeCell ref="I36:I41"/>
    <mergeCell ref="J36:J41"/>
    <mergeCell ref="K36:K41"/>
    <mergeCell ref="L36:L41"/>
    <mergeCell ref="M36:M41"/>
    <mergeCell ref="N36:N41"/>
    <mergeCell ref="O36:O41"/>
    <mergeCell ref="N42:N47"/>
    <mergeCell ref="O42:O47"/>
    <mergeCell ref="N48:N53"/>
    <mergeCell ref="O48:O53"/>
    <mergeCell ref="G48:G53"/>
    <mergeCell ref="E42:E47"/>
    <mergeCell ref="F42:F47"/>
    <mergeCell ref="K48:K53"/>
    <mergeCell ref="L48:L53"/>
    <mergeCell ref="M48:M53"/>
    <mergeCell ref="G42:G47"/>
    <mergeCell ref="H42:H47"/>
    <mergeCell ref="I42:I47"/>
    <mergeCell ref="J42:J47"/>
    <mergeCell ref="K42:K47"/>
    <mergeCell ref="H48:H53"/>
    <mergeCell ref="I48:I53"/>
    <mergeCell ref="J48:J53"/>
    <mergeCell ref="L42:L47"/>
    <mergeCell ref="M42:M47"/>
    <mergeCell ref="B42:B47"/>
    <mergeCell ref="C42:C47"/>
    <mergeCell ref="D42:D47"/>
    <mergeCell ref="B48:B53"/>
    <mergeCell ref="C48:C53"/>
    <mergeCell ref="D48:D53"/>
    <mergeCell ref="E48:E53"/>
    <mergeCell ref="F48:F53"/>
    <mergeCell ref="B60:B65"/>
    <mergeCell ref="C60:C65"/>
    <mergeCell ref="D60:D65"/>
    <mergeCell ref="E60:E65"/>
    <mergeCell ref="F60:F65"/>
    <mergeCell ref="B54:B59"/>
    <mergeCell ref="C54:C59"/>
    <mergeCell ref="D54:D59"/>
    <mergeCell ref="E54:E59"/>
    <mergeCell ref="F54:F59"/>
    <mergeCell ref="N54:N59"/>
    <mergeCell ref="O54:O59"/>
    <mergeCell ref="G60:G65"/>
    <mergeCell ref="H60:H65"/>
    <mergeCell ref="I60:I65"/>
    <mergeCell ref="J60:J65"/>
    <mergeCell ref="K60:K65"/>
    <mergeCell ref="G54:G59"/>
    <mergeCell ref="H54:H59"/>
    <mergeCell ref="I54:I59"/>
    <mergeCell ref="J54:J59"/>
    <mergeCell ref="L60:L65"/>
    <mergeCell ref="M60:M65"/>
    <mergeCell ref="N60:N65"/>
    <mergeCell ref="O60:O65"/>
    <mergeCell ref="K54:K59"/>
    <mergeCell ref="L54:L59"/>
    <mergeCell ref="M54:M59"/>
    <mergeCell ref="M66:M71"/>
    <mergeCell ref="B66:B71"/>
    <mergeCell ref="C66:C71"/>
    <mergeCell ref="D66:D71"/>
    <mergeCell ref="E66:E71"/>
    <mergeCell ref="F66:F71"/>
    <mergeCell ref="G66:G71"/>
    <mergeCell ref="H66:H71"/>
    <mergeCell ref="I66:I71"/>
    <mergeCell ref="J66:J71"/>
    <mergeCell ref="P6:R6"/>
    <mergeCell ref="B15:H15"/>
    <mergeCell ref="I15:O15"/>
    <mergeCell ref="P15:X15"/>
    <mergeCell ref="Y15:AE15"/>
    <mergeCell ref="AF15:AK15"/>
    <mergeCell ref="N66:N71"/>
    <mergeCell ref="O66:O71"/>
    <mergeCell ref="B72:B77"/>
    <mergeCell ref="C72:C77"/>
    <mergeCell ref="D72:D77"/>
    <mergeCell ref="E72:E77"/>
    <mergeCell ref="F72:F77"/>
    <mergeCell ref="G72:G77"/>
    <mergeCell ref="H72:H77"/>
    <mergeCell ref="I72:I77"/>
    <mergeCell ref="J72:J77"/>
    <mergeCell ref="K72:K77"/>
    <mergeCell ref="L72:L77"/>
    <mergeCell ref="M72:M77"/>
    <mergeCell ref="N72:N77"/>
    <mergeCell ref="O72:O77"/>
    <mergeCell ref="K66:K71"/>
    <mergeCell ref="L66:L71"/>
  </mergeCells>
  <conditionalFormatting sqref="I18 I24">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M18 M24 M30 M36 M42 M48 M54 M60 M66 M72">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O18">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Z18:Z77">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B18:AB77">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D18:AD77">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I66">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O24">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Z24:Z29">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B24:AB29">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D24:AD29">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I30">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O30">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Z30:Z35">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B30:AB35">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D30:AD35">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I36">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O36">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Z36:Z41">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B36:AB41">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D36:AD41">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I42">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O42">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Z42:Z47">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B42:AB47">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D42:AD47">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I48">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O48">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Z48:Z53">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B48:AB53">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D48:AD53">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I54">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O54">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Z54:Z59">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B54:AB59">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D54:AD59">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I60">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O60">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Z60:Z65">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B60:AB65">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D60:AD65">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O66">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Z66:Z71">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B66:AB71">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D66:AD71">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I72">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O72">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Z72:Z77">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B72:AB77">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D72:AD77">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L18:L77">
    <cfRule type="containsText" dxfId="4" priority="1" operator="containsText" text="❌">
      <formula>NOT(ISERROR(SEARCH("❌",L18)))</formula>
    </cfRule>
  </conditionalFormatting>
  <pageMargins left="0.7" right="0.7" top="0.75" bottom="0.75" header="0.3" footer="0.3"/>
  <pageSetup orientation="portrait" r:id="rId1"/>
  <ignoredErrors>
    <ignoredError sqref="AC20" formula="1"/>
  </ignoredErrors>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S18:S77</xm:sqref>
        </x14:dataValidation>
        <x14:dataValidation type="list" allowBlank="1" showInputMessage="1" showErrorMessage="1" xr:uid="{00000000-0002-0000-0100-000001000000}">
          <x14:formula1>
            <xm:f>'Tabla Valoración controles'!$D$7:$D$8</xm:f>
          </x14:formula1>
          <xm:sqref>T18:T77</xm:sqref>
        </x14:dataValidation>
        <x14:dataValidation type="list" allowBlank="1" showInputMessage="1" showErrorMessage="1" xr:uid="{00000000-0002-0000-0100-000002000000}">
          <x14:formula1>
            <xm:f>'Tabla Valoración controles'!$D$9:$D$10</xm:f>
          </x14:formula1>
          <xm:sqref>V18:V77</xm:sqref>
        </x14:dataValidation>
        <x14:dataValidation type="list" allowBlank="1" showInputMessage="1" showErrorMessage="1" xr:uid="{00000000-0002-0000-0100-000003000000}">
          <x14:formula1>
            <xm:f>'Tabla Valoración controles'!$D$11:$D$12</xm:f>
          </x14:formula1>
          <xm:sqref>W18:W77</xm:sqref>
        </x14:dataValidation>
        <x14:dataValidation type="list" allowBlank="1" showInputMessage="1" showErrorMessage="1" xr:uid="{00000000-0002-0000-0100-000004000000}">
          <x14:formula1>
            <xm:f>'Opciones Tratamiento'!$B$9:$B$10</xm:f>
          </x14:formula1>
          <xm:sqref>AK18:AK19 AK21:AK22 AK24:AK25 AK27:AK28 AK30:AK31 AK33:AK34 AK36:AK37 AK39:AK40 AK42:AK43 AK45:AK46 AK48:AK49 AK51:AK52 AK54:AK55 AK57:AK58 AK60:AK61 AK63:AK64 AK66:AK67 AK69:AK70 AK72:AK73 AK75:AK76</xm:sqref>
        </x14:dataValidation>
        <x14:dataValidation type="list" allowBlank="1" showInputMessage="1" showErrorMessage="1" xr:uid="{00000000-0002-0000-0100-000005000000}">
          <x14:formula1>
            <xm:f>'Tabla Valoración controles'!$D$13:$D$14</xm:f>
          </x14:formula1>
          <xm:sqref>X18:X77</xm:sqref>
        </x14:dataValidation>
        <x14:dataValidation type="list" allowBlank="1" showInputMessage="1" showErrorMessage="1" xr:uid="{00000000-0002-0000-0100-000006000000}">
          <x14:formula1>
            <xm:f>'Opciones Tratamiento'!$B$13:$B$19</xm:f>
          </x14:formula1>
          <xm:sqref>G18:G77</xm:sqref>
        </x14:dataValidation>
        <x14:dataValidation type="list" allowBlank="1" showInputMessage="1" showErrorMessage="1" xr:uid="{00000000-0002-0000-0100-000007000000}">
          <x14:formula1>
            <xm:f>'Opciones Tratamiento'!$E$2:$E$4</xm:f>
          </x14:formula1>
          <xm:sqref>C18:C77</xm:sqref>
        </x14:dataValidation>
        <x14:dataValidation type="list" allowBlank="1" showInputMessage="1" showErrorMessage="1" xr:uid="{00000000-0002-0000-0100-000008000000}">
          <x14:formula1>
            <xm:f>'Opciones Tratamiento'!$B$2:$B$5</xm:f>
          </x14:formula1>
          <xm:sqref>AE18:AE77</xm:sqref>
        </x14:dataValidation>
        <x14:dataValidation type="list" allowBlank="1" showInputMessage="1" showErrorMessage="1" xr:uid="{00000000-0002-0000-0100-000009000000}">
          <x14:formula1>
            <xm:f>'Tabla Impacto'!$F$210:$F$221</xm:f>
          </x14:formula1>
          <xm:sqref>K18:K77</xm:sqref>
        </x14:dataValidation>
        <x14:dataValidation type="custom" allowBlank="1" showInputMessage="1" showErrorMessage="1" error="Recuerde que las acciones se generan bajo la medida de mitigar el riesgo" xr:uid="{00000000-0002-0000-0100-00000A000000}">
          <x14:formula1>
            <xm:f>IF(OR(AE18='Opciones Tratamiento'!$B$2,AE18='Opciones Tratamiento'!$B$3,AE18='Opciones Tratamiento'!$B$4),ISBLANK(AE18),ISTEXT(AE18))</xm:f>
          </x14:formula1>
          <xm:sqref>AF18:AF77</xm:sqref>
        </x14:dataValidation>
        <x14:dataValidation type="custom" allowBlank="1" showInputMessage="1" showErrorMessage="1" error="Recuerde que las acciones se generan bajo la medida de mitigar el riesgo" xr:uid="{00000000-0002-0000-0100-00000B000000}">
          <x14:formula1>
            <xm:f>IF(OR(AE18='Opciones Tratamiento'!$B$2,AE18='Opciones Tratamiento'!$B$3,AE18='Opciones Tratamiento'!$B$4),ISBLANK(AE18),ISTEXT(AE18))</xm:f>
          </x14:formula1>
          <xm:sqref>AG18:AG77</xm:sqref>
        </x14:dataValidation>
        <x14:dataValidation type="custom" allowBlank="1" showInputMessage="1" showErrorMessage="1" error="Recuerde que las acciones se generan bajo la medida de mitigar el riesgo" xr:uid="{00000000-0002-0000-0100-00000C000000}">
          <x14:formula1>
            <xm:f>IF(OR(AE18='Opciones Tratamiento'!$B$2,AE18='Opciones Tratamiento'!$B$3,AE18='Opciones Tratamiento'!$B$4),ISBLANK(AE18),ISTEXT(AE18))</xm:f>
          </x14:formula1>
          <xm:sqref>AH18:AH77</xm:sqref>
        </x14:dataValidation>
        <x14:dataValidation type="custom" allowBlank="1" showInputMessage="1" showErrorMessage="1" error="Recuerde que las acciones se generan bajo la medida de mitigar el riesgo" xr:uid="{00000000-0002-0000-0100-00000D000000}">
          <x14:formula1>
            <xm:f>IF(OR(AE18='Opciones Tratamiento'!$B$2,AE18='Opciones Tratamiento'!$B$3,AE18='Opciones Tratamiento'!$B$4),ISBLANK(AE18),ISTEXT(AE18))</xm:f>
          </x14:formula1>
          <xm:sqref>AI18:AI77</xm:sqref>
        </x14:dataValidation>
        <x14:dataValidation type="custom" allowBlank="1" showInputMessage="1" showErrorMessage="1" error="Recuerde que las acciones se generan bajo la medida de mitigar el riesgo" xr:uid="{00000000-0002-0000-0100-00000E000000}">
          <x14:formula1>
            <xm:f>IF(OR(AE18='Opciones Tratamiento'!$B$2,AE18='Opciones Tratamiento'!$B$3,AE18='Opciones Tratamiento'!$B$4),ISBLANK(AE18),ISTEXT(AE18))</xm:f>
          </x14:formula1>
          <xm:sqref>AJ18:AJ77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4" zoomScale="50" zoomScaleNormal="50" workbookViewId="0">
      <selection activeCell="J38" sqref="J38:K39"/>
    </sheetView>
  </sheetViews>
  <sheetFormatPr baseColWidth="10" defaultRowHeight="15" x14ac:dyDescent="0.25"/>
  <cols>
    <col min="2" max="39" width="5.7109375" customWidth="1"/>
    <col min="41" max="46" width="5.7109375" customWidth="1"/>
  </cols>
  <sheetData>
    <row r="1" spans="1:99"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x14ac:dyDescent="0.25">
      <c r="A2" s="82"/>
      <c r="B2" s="309" t="s">
        <v>149</v>
      </c>
      <c r="C2" s="309"/>
      <c r="D2" s="309"/>
      <c r="E2" s="309"/>
      <c r="F2" s="309"/>
      <c r="G2" s="309"/>
      <c r="H2" s="309"/>
      <c r="I2" s="309"/>
      <c r="J2" s="276" t="s">
        <v>1</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x14ac:dyDescent="0.25">
      <c r="A3" s="82"/>
      <c r="B3" s="309"/>
      <c r="C3" s="309"/>
      <c r="D3" s="309"/>
      <c r="E3" s="309"/>
      <c r="F3" s="309"/>
      <c r="G3" s="309"/>
      <c r="H3" s="309"/>
      <c r="I3" s="309"/>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x14ac:dyDescent="0.25">
      <c r="A4" s="82"/>
      <c r="B4" s="309"/>
      <c r="C4" s="309"/>
      <c r="D4" s="309"/>
      <c r="E4" s="309"/>
      <c r="F4" s="309"/>
      <c r="G4" s="309"/>
      <c r="H4" s="309"/>
      <c r="I4" s="309"/>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x14ac:dyDescent="0.25">
      <c r="A6" s="82"/>
      <c r="B6" s="222" t="s">
        <v>3</v>
      </c>
      <c r="C6" s="222"/>
      <c r="D6" s="223"/>
      <c r="E6" s="260" t="s">
        <v>109</v>
      </c>
      <c r="F6" s="261"/>
      <c r="G6" s="261"/>
      <c r="H6" s="261"/>
      <c r="I6" s="262"/>
      <c r="J6" s="272" t="str">
        <f ca="1">IF(AND('Mapa final'!$I$18="Muy Alta",'Mapa final'!$M$18="Leve"),CONCATENATE("R",'Mapa final'!$B$18),"")</f>
        <v/>
      </c>
      <c r="K6" s="273"/>
      <c r="L6" s="273" t="str">
        <f ca="1">IF(AND('Mapa final'!$I$24="Muy Alta",'Mapa final'!$M$24="Leve"),CONCATENATE("R",'Mapa final'!$B$24),"")</f>
        <v/>
      </c>
      <c r="M6" s="273"/>
      <c r="N6" s="273" t="str">
        <f ca="1">IF(AND('Mapa final'!$I$30="Muy Alta",'Mapa final'!$M$30="Leve"),CONCATENATE("R",'Mapa final'!$B$30),"")</f>
        <v/>
      </c>
      <c r="O6" s="275"/>
      <c r="P6" s="272" t="str">
        <f ca="1">IF(AND('Mapa final'!$I$18="Muy Alta",'Mapa final'!$M$18="Menor"),CONCATENATE("R",'Mapa final'!$B$18),"")</f>
        <v/>
      </c>
      <c r="Q6" s="273"/>
      <c r="R6" s="273" t="str">
        <f ca="1">IF(AND('Mapa final'!$I$24="Muy Alta",'Mapa final'!$M$24="Menor"),CONCATENATE("R",'Mapa final'!$B$24),"")</f>
        <v/>
      </c>
      <c r="S6" s="273"/>
      <c r="T6" s="273" t="str">
        <f ca="1">IF(AND('Mapa final'!$I$30="Muy Alta",'Mapa final'!$M$30="Menor"),CONCATENATE("R",'Mapa final'!$B$30),"")</f>
        <v/>
      </c>
      <c r="U6" s="275"/>
      <c r="V6" s="272" t="str">
        <f ca="1">IF(AND('Mapa final'!$I$18="Muy Alta",'Mapa final'!$M$18="Moderado"),CONCATENATE("R",'Mapa final'!$B$18),"")</f>
        <v/>
      </c>
      <c r="W6" s="273"/>
      <c r="X6" s="273" t="str">
        <f ca="1">IF(AND('Mapa final'!$I$24="Muy Alta",'Mapa final'!$M$24="Moderado"),CONCATENATE("R",'Mapa final'!$B$24),"")</f>
        <v/>
      </c>
      <c r="Y6" s="273"/>
      <c r="Z6" s="273" t="str">
        <f ca="1">IF(AND('Mapa final'!$I$30="Muy Alta",'Mapa final'!$M$30="Moderado"),CONCATENATE("R",'Mapa final'!$B$30),"")</f>
        <v/>
      </c>
      <c r="AA6" s="275"/>
      <c r="AB6" s="272" t="str">
        <f ca="1">IF(AND('Mapa final'!$I$18="Muy Alta",'Mapa final'!$M$18="Mayor"),CONCATENATE("R",'Mapa final'!$B$18),"")</f>
        <v/>
      </c>
      <c r="AC6" s="273"/>
      <c r="AD6" s="273" t="str">
        <f ca="1">IF(AND('Mapa final'!$I$24="Muy Alta",'Mapa final'!$M$24="Mayor"),CONCATENATE("R",'Mapa final'!$B$24),"")</f>
        <v/>
      </c>
      <c r="AE6" s="273"/>
      <c r="AF6" s="273" t="str">
        <f ca="1">IF(AND('Mapa final'!$I$30="Muy Alta",'Mapa final'!$M$30="Mayor"),CONCATENATE("R",'Mapa final'!$B$30),"")</f>
        <v/>
      </c>
      <c r="AG6" s="275"/>
      <c r="AH6" s="288" t="str">
        <f ca="1">IF(AND('Mapa final'!$I$18="Muy Alta",'Mapa final'!$M$18="Catastrófico"),CONCATENATE("R",'Mapa final'!$B$18),"")</f>
        <v/>
      </c>
      <c r="AI6" s="289"/>
      <c r="AJ6" s="289" t="str">
        <f ca="1">IF(AND('Mapa final'!$I$24="Muy Alta",'Mapa final'!$M$24="Catastrófico"),CONCATENATE("R",'Mapa final'!$B$24),"")</f>
        <v/>
      </c>
      <c r="AK6" s="289"/>
      <c r="AL6" s="289" t="str">
        <f ca="1">IF(AND('Mapa final'!$I$30="Muy Alta",'Mapa final'!$M$30="Catastrófico"),CONCATENATE("R",'Mapa final'!$B$30),"")</f>
        <v/>
      </c>
      <c r="AM6" s="290"/>
      <c r="AO6" s="224" t="s">
        <v>72</v>
      </c>
      <c r="AP6" s="225"/>
      <c r="AQ6" s="225"/>
      <c r="AR6" s="225"/>
      <c r="AS6" s="225"/>
      <c r="AT6" s="226"/>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x14ac:dyDescent="0.25">
      <c r="A7" s="82"/>
      <c r="B7" s="222"/>
      <c r="C7" s="222"/>
      <c r="D7" s="223"/>
      <c r="E7" s="263"/>
      <c r="F7" s="264"/>
      <c r="G7" s="264"/>
      <c r="H7" s="264"/>
      <c r="I7" s="265"/>
      <c r="J7" s="274"/>
      <c r="K7" s="271"/>
      <c r="L7" s="271"/>
      <c r="M7" s="271"/>
      <c r="N7" s="271"/>
      <c r="O7" s="270"/>
      <c r="P7" s="274"/>
      <c r="Q7" s="271"/>
      <c r="R7" s="271"/>
      <c r="S7" s="271"/>
      <c r="T7" s="271"/>
      <c r="U7" s="270"/>
      <c r="V7" s="274"/>
      <c r="W7" s="271"/>
      <c r="X7" s="271"/>
      <c r="Y7" s="271"/>
      <c r="Z7" s="271"/>
      <c r="AA7" s="270"/>
      <c r="AB7" s="274"/>
      <c r="AC7" s="271"/>
      <c r="AD7" s="271"/>
      <c r="AE7" s="271"/>
      <c r="AF7" s="271"/>
      <c r="AG7" s="270"/>
      <c r="AH7" s="282"/>
      <c r="AI7" s="283"/>
      <c r="AJ7" s="283"/>
      <c r="AK7" s="283"/>
      <c r="AL7" s="283"/>
      <c r="AM7" s="284"/>
      <c r="AN7" s="82"/>
      <c r="AO7" s="227"/>
      <c r="AP7" s="228"/>
      <c r="AQ7" s="228"/>
      <c r="AR7" s="228"/>
      <c r="AS7" s="228"/>
      <c r="AT7" s="229"/>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x14ac:dyDescent="0.25">
      <c r="A8" s="82"/>
      <c r="B8" s="222"/>
      <c r="C8" s="222"/>
      <c r="D8" s="223"/>
      <c r="E8" s="263"/>
      <c r="F8" s="264"/>
      <c r="G8" s="264"/>
      <c r="H8" s="264"/>
      <c r="I8" s="265"/>
      <c r="J8" s="274" t="str">
        <f ca="1">IF(AND('Mapa final'!$I$36="Muy Alta",'Mapa final'!$M$36="Leve"),CONCATENATE("R",'Mapa final'!$B$36),"")</f>
        <v/>
      </c>
      <c r="K8" s="271"/>
      <c r="L8" s="269" t="str">
        <f ca="1">IF(AND('Mapa final'!$I$42="Muy Alta",'Mapa final'!$M$42="Leve"),CONCATENATE("R",'Mapa final'!$B$42),"")</f>
        <v/>
      </c>
      <c r="M8" s="269"/>
      <c r="N8" s="269" t="str">
        <f ca="1">IF(AND('Mapa final'!$I$48="Muy Alta",'Mapa final'!$M$48="Leve"),CONCATENATE("R",'Mapa final'!$B$48),"")</f>
        <v/>
      </c>
      <c r="O8" s="270"/>
      <c r="P8" s="274" t="str">
        <f ca="1">IF(AND('Mapa final'!$I$36="Muy Alta",'Mapa final'!$M$36="Menor"),CONCATENATE("R",'Mapa final'!$B$36),"")</f>
        <v/>
      </c>
      <c r="Q8" s="271"/>
      <c r="R8" s="269" t="str">
        <f ca="1">IF(AND('Mapa final'!$I$42="Muy Alta",'Mapa final'!$M$42="Menor"),CONCATENATE("R",'Mapa final'!$B$42),"")</f>
        <v/>
      </c>
      <c r="S8" s="269"/>
      <c r="T8" s="269" t="str">
        <f ca="1">IF(AND('Mapa final'!$I$48="Muy Alta",'Mapa final'!$M$48="Menor"),CONCATENATE("R",'Mapa final'!$B$48),"")</f>
        <v/>
      </c>
      <c r="U8" s="270"/>
      <c r="V8" s="274" t="str">
        <f ca="1">IF(AND('Mapa final'!$I$36="Muy Alta",'Mapa final'!$M$36="Moderado"),CONCATENATE("R",'Mapa final'!$B$36),"")</f>
        <v/>
      </c>
      <c r="W8" s="271"/>
      <c r="X8" s="269" t="str">
        <f ca="1">IF(AND('Mapa final'!$I$42="Muy Alta",'Mapa final'!$M$42="Moderado"),CONCATENATE("R",'Mapa final'!$B$42),"")</f>
        <v/>
      </c>
      <c r="Y8" s="269"/>
      <c r="Z8" s="269" t="str">
        <f ca="1">IF(AND('Mapa final'!$I$48="Muy Alta",'Mapa final'!$M$48="Moderado"),CONCATENATE("R",'Mapa final'!$B$48),"")</f>
        <v/>
      </c>
      <c r="AA8" s="270"/>
      <c r="AB8" s="274" t="str">
        <f ca="1">IF(AND('Mapa final'!$I$36="Muy Alta",'Mapa final'!$M$36="Mayor"),CONCATENATE("R",'Mapa final'!$B$36),"")</f>
        <v/>
      </c>
      <c r="AC8" s="271"/>
      <c r="AD8" s="269" t="str">
        <f ca="1">IF(AND('Mapa final'!$I$42="Muy Alta",'Mapa final'!$M$42="Mayor"),CONCATENATE("R",'Mapa final'!$B$42),"")</f>
        <v/>
      </c>
      <c r="AE8" s="269"/>
      <c r="AF8" s="269" t="str">
        <f ca="1">IF(AND('Mapa final'!$I$48="Muy Alta",'Mapa final'!$M$48="Mayor"),CONCATENATE("R",'Mapa final'!$B$48),"")</f>
        <v/>
      </c>
      <c r="AG8" s="270"/>
      <c r="AH8" s="282" t="str">
        <f ca="1">IF(AND('Mapa final'!$I$36="Muy Alta",'Mapa final'!$M$36="Catastrófico"),CONCATENATE("R",'Mapa final'!$B$36),"")</f>
        <v/>
      </c>
      <c r="AI8" s="283"/>
      <c r="AJ8" s="283" t="str">
        <f ca="1">IF(AND('Mapa final'!$I$42="Muy Alta",'Mapa final'!$M$42="Catastrófico"),CONCATENATE("R",'Mapa final'!$B$42),"")</f>
        <v/>
      </c>
      <c r="AK8" s="283"/>
      <c r="AL8" s="283" t="str">
        <f ca="1">IF(AND('Mapa final'!$I$48="Muy Alta",'Mapa final'!$M$48="Catastrófico"),CONCATENATE("R",'Mapa final'!$B$48),"")</f>
        <v/>
      </c>
      <c r="AM8" s="284"/>
      <c r="AN8" s="82"/>
      <c r="AO8" s="227"/>
      <c r="AP8" s="228"/>
      <c r="AQ8" s="228"/>
      <c r="AR8" s="228"/>
      <c r="AS8" s="228"/>
      <c r="AT8" s="229"/>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x14ac:dyDescent="0.25">
      <c r="A9" s="82"/>
      <c r="B9" s="222"/>
      <c r="C9" s="222"/>
      <c r="D9" s="223"/>
      <c r="E9" s="263"/>
      <c r="F9" s="264"/>
      <c r="G9" s="264"/>
      <c r="H9" s="264"/>
      <c r="I9" s="265"/>
      <c r="J9" s="274"/>
      <c r="K9" s="271"/>
      <c r="L9" s="269"/>
      <c r="M9" s="269"/>
      <c r="N9" s="269"/>
      <c r="O9" s="270"/>
      <c r="P9" s="274"/>
      <c r="Q9" s="271"/>
      <c r="R9" s="269"/>
      <c r="S9" s="269"/>
      <c r="T9" s="269"/>
      <c r="U9" s="270"/>
      <c r="V9" s="274"/>
      <c r="W9" s="271"/>
      <c r="X9" s="269"/>
      <c r="Y9" s="269"/>
      <c r="Z9" s="269"/>
      <c r="AA9" s="270"/>
      <c r="AB9" s="274"/>
      <c r="AC9" s="271"/>
      <c r="AD9" s="269"/>
      <c r="AE9" s="269"/>
      <c r="AF9" s="269"/>
      <c r="AG9" s="270"/>
      <c r="AH9" s="282"/>
      <c r="AI9" s="283"/>
      <c r="AJ9" s="283"/>
      <c r="AK9" s="283"/>
      <c r="AL9" s="283"/>
      <c r="AM9" s="284"/>
      <c r="AN9" s="82"/>
      <c r="AO9" s="227"/>
      <c r="AP9" s="228"/>
      <c r="AQ9" s="228"/>
      <c r="AR9" s="228"/>
      <c r="AS9" s="228"/>
      <c r="AT9" s="229"/>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x14ac:dyDescent="0.25">
      <c r="A10" s="82"/>
      <c r="B10" s="222"/>
      <c r="C10" s="222"/>
      <c r="D10" s="223"/>
      <c r="E10" s="263"/>
      <c r="F10" s="264"/>
      <c r="G10" s="264"/>
      <c r="H10" s="264"/>
      <c r="I10" s="265"/>
      <c r="J10" s="274" t="str">
        <f ca="1">IF(AND('Mapa final'!$I$54="Muy Alta",'Mapa final'!$M$54="Leve"),CONCATENATE("R",'Mapa final'!$B$54),"")</f>
        <v/>
      </c>
      <c r="K10" s="271"/>
      <c r="L10" s="269" t="str">
        <f ca="1">IF(AND('Mapa final'!$I$60="Muy Alta",'Mapa final'!$M$60="Leve"),CONCATENATE("R",'Mapa final'!$B$60),"")</f>
        <v/>
      </c>
      <c r="M10" s="269"/>
      <c r="N10" s="269" t="str">
        <f ca="1">IF(AND('Mapa final'!$I$66="Muy Alta",'Mapa final'!$M$66="Leve"),CONCATENATE("R",'Mapa final'!$B$66),"")</f>
        <v/>
      </c>
      <c r="O10" s="270"/>
      <c r="P10" s="274" t="str">
        <f ca="1">IF(AND('Mapa final'!$I$54="Muy Alta",'Mapa final'!$M$54="Menor"),CONCATENATE("R",'Mapa final'!$B$54),"")</f>
        <v/>
      </c>
      <c r="Q10" s="271"/>
      <c r="R10" s="269" t="str">
        <f ca="1">IF(AND('Mapa final'!$I$60="Muy Alta",'Mapa final'!$M$60="Menor"),CONCATENATE("R",'Mapa final'!$B$60),"")</f>
        <v/>
      </c>
      <c r="S10" s="269"/>
      <c r="T10" s="269" t="str">
        <f ca="1">IF(AND('Mapa final'!$I$66="Muy Alta",'Mapa final'!$M$66="Menor"),CONCATENATE("R",'Mapa final'!$B$66),"")</f>
        <v/>
      </c>
      <c r="U10" s="270"/>
      <c r="V10" s="274" t="str">
        <f ca="1">IF(AND('Mapa final'!$I$54="Muy Alta",'Mapa final'!$M$54="Moderado"),CONCATENATE("R",'Mapa final'!$B$54),"")</f>
        <v/>
      </c>
      <c r="W10" s="271"/>
      <c r="X10" s="269" t="str">
        <f ca="1">IF(AND('Mapa final'!$I$60="Muy Alta",'Mapa final'!$M$60="Moderado"),CONCATENATE("R",'Mapa final'!$B$60),"")</f>
        <v/>
      </c>
      <c r="Y10" s="269"/>
      <c r="Z10" s="269" t="str">
        <f ca="1">IF(AND('Mapa final'!$I$66="Muy Alta",'Mapa final'!$M$66="Moderado"),CONCATENATE("R",'Mapa final'!$B$66),"")</f>
        <v/>
      </c>
      <c r="AA10" s="270"/>
      <c r="AB10" s="274" t="str">
        <f ca="1">IF(AND('Mapa final'!$I$54="Muy Alta",'Mapa final'!$M$54="Mayor"),CONCATENATE("R",'Mapa final'!$B$54),"")</f>
        <v/>
      </c>
      <c r="AC10" s="271"/>
      <c r="AD10" s="269" t="str">
        <f ca="1">IF(AND('Mapa final'!$I$60="Muy Alta",'Mapa final'!$M$60="Mayor"),CONCATENATE("R",'Mapa final'!$B$60),"")</f>
        <v/>
      </c>
      <c r="AE10" s="269"/>
      <c r="AF10" s="269" t="str">
        <f ca="1">IF(AND('Mapa final'!$I$66="Muy Alta",'Mapa final'!$M$66="Mayor"),CONCATENATE("R",'Mapa final'!$B$66),"")</f>
        <v/>
      </c>
      <c r="AG10" s="270"/>
      <c r="AH10" s="282" t="str">
        <f ca="1">IF(AND('Mapa final'!$I$54="Muy Alta",'Mapa final'!$M$54="Catastrófico"),CONCATENATE("R",'Mapa final'!$B$54),"")</f>
        <v/>
      </c>
      <c r="AI10" s="283"/>
      <c r="AJ10" s="283" t="str">
        <f ca="1">IF(AND('Mapa final'!$I$60="Muy Alta",'Mapa final'!$M$60="Catastrófico"),CONCATENATE("R",'Mapa final'!$B$60),"")</f>
        <v/>
      </c>
      <c r="AK10" s="283"/>
      <c r="AL10" s="283" t="str">
        <f ca="1">IF(AND('Mapa final'!$I$66="Muy Alta",'Mapa final'!$M$66="Catastrófico"),CONCATENATE("R",'Mapa final'!$B$66),"")</f>
        <v/>
      </c>
      <c r="AM10" s="284"/>
      <c r="AN10" s="82"/>
      <c r="AO10" s="227"/>
      <c r="AP10" s="228"/>
      <c r="AQ10" s="228"/>
      <c r="AR10" s="228"/>
      <c r="AS10" s="228"/>
      <c r="AT10" s="229"/>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x14ac:dyDescent="0.25">
      <c r="A11" s="82"/>
      <c r="B11" s="222"/>
      <c r="C11" s="222"/>
      <c r="D11" s="223"/>
      <c r="E11" s="263"/>
      <c r="F11" s="264"/>
      <c r="G11" s="264"/>
      <c r="H11" s="264"/>
      <c r="I11" s="265"/>
      <c r="J11" s="274"/>
      <c r="K11" s="271"/>
      <c r="L11" s="269"/>
      <c r="M11" s="269"/>
      <c r="N11" s="269"/>
      <c r="O11" s="270"/>
      <c r="P11" s="274"/>
      <c r="Q11" s="271"/>
      <c r="R11" s="269"/>
      <c r="S11" s="269"/>
      <c r="T11" s="269"/>
      <c r="U11" s="270"/>
      <c r="V11" s="274"/>
      <c r="W11" s="271"/>
      <c r="X11" s="269"/>
      <c r="Y11" s="269"/>
      <c r="Z11" s="269"/>
      <c r="AA11" s="270"/>
      <c r="AB11" s="274"/>
      <c r="AC11" s="271"/>
      <c r="AD11" s="269"/>
      <c r="AE11" s="269"/>
      <c r="AF11" s="269"/>
      <c r="AG11" s="270"/>
      <c r="AH11" s="282"/>
      <c r="AI11" s="283"/>
      <c r="AJ11" s="283"/>
      <c r="AK11" s="283"/>
      <c r="AL11" s="283"/>
      <c r="AM11" s="284"/>
      <c r="AN11" s="82"/>
      <c r="AO11" s="227"/>
      <c r="AP11" s="228"/>
      <c r="AQ11" s="228"/>
      <c r="AR11" s="228"/>
      <c r="AS11" s="228"/>
      <c r="AT11" s="229"/>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x14ac:dyDescent="0.25">
      <c r="A12" s="82"/>
      <c r="B12" s="222"/>
      <c r="C12" s="222"/>
      <c r="D12" s="223"/>
      <c r="E12" s="263"/>
      <c r="F12" s="264"/>
      <c r="G12" s="264"/>
      <c r="H12" s="264"/>
      <c r="I12" s="265"/>
      <c r="J12" s="274" t="str">
        <f ca="1">IF(AND('Mapa final'!$I$72="Muy Alta",'Mapa final'!$M$72="Leve"),CONCATENATE("R",'Mapa final'!$B$72),"")</f>
        <v/>
      </c>
      <c r="K12" s="271"/>
      <c r="L12" s="269" t="e">
        <f>IF(AND('Mapa final'!#REF!="Muy Alta",'Mapa final'!#REF!="Leve"),CONCATENATE("R",'Mapa final'!#REF!),"")</f>
        <v>#REF!</v>
      </c>
      <c r="M12" s="269"/>
      <c r="N12" s="269" t="str">
        <f>IF(AND('Mapa final'!$I$83="Muy Alta",'Mapa final'!$M$83="Leve"),CONCATENATE("R",'Mapa final'!$B$83),"")</f>
        <v/>
      </c>
      <c r="O12" s="270"/>
      <c r="P12" s="274" t="str">
        <f ca="1">IF(AND('Mapa final'!$I$72="Muy Alta",'Mapa final'!$M$72="Menor"),CONCATENATE("R",'Mapa final'!$B$72),"")</f>
        <v/>
      </c>
      <c r="Q12" s="271"/>
      <c r="R12" s="269" t="e">
        <f>IF(AND('Mapa final'!#REF!="Muy Alta",'Mapa final'!#REF!="Menor"),CONCATENATE("R",'Mapa final'!#REF!),"")</f>
        <v>#REF!</v>
      </c>
      <c r="S12" s="269"/>
      <c r="T12" s="269" t="str">
        <f>IF(AND('Mapa final'!$I$83="Muy Alta",'Mapa final'!$M$83="Menor"),CONCATENATE("R",'Mapa final'!$B$83),"")</f>
        <v/>
      </c>
      <c r="U12" s="270"/>
      <c r="V12" s="274" t="str">
        <f ca="1">IF(AND('Mapa final'!$I$72="Muy Alta",'Mapa final'!$M$72="Moderado"),CONCATENATE("R",'Mapa final'!$B$72),"")</f>
        <v/>
      </c>
      <c r="W12" s="271"/>
      <c r="X12" s="269" t="e">
        <f>IF(AND('Mapa final'!#REF!="Muy Alta",'Mapa final'!#REF!="Moderado"),CONCATENATE("R",'Mapa final'!#REF!),"")</f>
        <v>#REF!</v>
      </c>
      <c r="Y12" s="269"/>
      <c r="Z12" s="269" t="str">
        <f>IF(AND('Mapa final'!$I$83="Muy Alta",'Mapa final'!$M$83="Moderado"),CONCATENATE("R",'Mapa final'!$B$83),"")</f>
        <v/>
      </c>
      <c r="AA12" s="270"/>
      <c r="AB12" s="274" t="str">
        <f ca="1">IF(AND('Mapa final'!$I$72="Muy Alta",'Mapa final'!$M$72="Mayor"),CONCATENATE("R",'Mapa final'!$B$72),"")</f>
        <v/>
      </c>
      <c r="AC12" s="271"/>
      <c r="AD12" s="269" t="e">
        <f>IF(AND('Mapa final'!#REF!="Muy Alta",'Mapa final'!#REF!="Mayor"),CONCATENATE("R",'Mapa final'!#REF!),"")</f>
        <v>#REF!</v>
      </c>
      <c r="AE12" s="269"/>
      <c r="AF12" s="269" t="str">
        <f>IF(AND('Mapa final'!$I$83="Muy Alta",'Mapa final'!$M$83="Mayor"),CONCATENATE("R",'Mapa final'!$B$83),"")</f>
        <v/>
      </c>
      <c r="AG12" s="270"/>
      <c r="AH12" s="282" t="str">
        <f ca="1">IF(AND('Mapa final'!$I$72="Muy Alta",'Mapa final'!$M$72="Catastrófico"),CONCATENATE("R",'Mapa final'!$B$72),"")</f>
        <v/>
      </c>
      <c r="AI12" s="283"/>
      <c r="AJ12" s="283" t="e">
        <f>IF(AND('Mapa final'!#REF!="Muy Alta",'Mapa final'!#REF!="Catastrófico"),CONCATENATE("R",'Mapa final'!#REF!),"")</f>
        <v>#REF!</v>
      </c>
      <c r="AK12" s="283"/>
      <c r="AL12" s="283" t="str">
        <f>IF(AND('Mapa final'!$I$83="Muy Alta",'Mapa final'!$M$83="Catastrófico"),CONCATENATE("R",'Mapa final'!$B$83),"")</f>
        <v/>
      </c>
      <c r="AM12" s="284"/>
      <c r="AN12" s="82"/>
      <c r="AO12" s="227"/>
      <c r="AP12" s="228"/>
      <c r="AQ12" s="228"/>
      <c r="AR12" s="228"/>
      <c r="AS12" s="228"/>
      <c r="AT12" s="229"/>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x14ac:dyDescent="0.3">
      <c r="A13" s="82"/>
      <c r="B13" s="222"/>
      <c r="C13" s="222"/>
      <c r="D13" s="223"/>
      <c r="E13" s="266"/>
      <c r="F13" s="267"/>
      <c r="G13" s="267"/>
      <c r="H13" s="267"/>
      <c r="I13" s="268"/>
      <c r="J13" s="274"/>
      <c r="K13" s="271"/>
      <c r="L13" s="271"/>
      <c r="M13" s="271"/>
      <c r="N13" s="271"/>
      <c r="O13" s="270"/>
      <c r="P13" s="274"/>
      <c r="Q13" s="271"/>
      <c r="R13" s="271"/>
      <c r="S13" s="271"/>
      <c r="T13" s="271"/>
      <c r="U13" s="270"/>
      <c r="V13" s="274"/>
      <c r="W13" s="271"/>
      <c r="X13" s="271"/>
      <c r="Y13" s="271"/>
      <c r="Z13" s="271"/>
      <c r="AA13" s="270"/>
      <c r="AB13" s="274"/>
      <c r="AC13" s="271"/>
      <c r="AD13" s="271"/>
      <c r="AE13" s="271"/>
      <c r="AF13" s="271"/>
      <c r="AG13" s="270"/>
      <c r="AH13" s="285"/>
      <c r="AI13" s="286"/>
      <c r="AJ13" s="286"/>
      <c r="AK13" s="286"/>
      <c r="AL13" s="286"/>
      <c r="AM13" s="287"/>
      <c r="AN13" s="82"/>
      <c r="AO13" s="230"/>
      <c r="AP13" s="231"/>
      <c r="AQ13" s="231"/>
      <c r="AR13" s="231"/>
      <c r="AS13" s="231"/>
      <c r="AT13" s="23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x14ac:dyDescent="0.25">
      <c r="A14" s="82"/>
      <c r="B14" s="222"/>
      <c r="C14" s="222"/>
      <c r="D14" s="223"/>
      <c r="E14" s="260" t="s">
        <v>108</v>
      </c>
      <c r="F14" s="261"/>
      <c r="G14" s="261"/>
      <c r="H14" s="261"/>
      <c r="I14" s="261"/>
      <c r="J14" s="297" t="str">
        <f ca="1">IF(AND('Mapa final'!$I$18="Alta",'Mapa final'!$M$18="Leve"),CONCATENATE("R",'Mapa final'!$B$18),"")</f>
        <v/>
      </c>
      <c r="K14" s="298"/>
      <c r="L14" s="298" t="str">
        <f ca="1">IF(AND('Mapa final'!$I$24="Alta",'Mapa final'!$M$24="Leve"),CONCATENATE("R",'Mapa final'!$B$24),"")</f>
        <v/>
      </c>
      <c r="M14" s="298"/>
      <c r="N14" s="298" t="str">
        <f ca="1">IF(AND('Mapa final'!$I$30="Alta",'Mapa final'!$M$30="Leve"),CONCATENATE("R",'Mapa final'!$B$30),"")</f>
        <v/>
      </c>
      <c r="O14" s="299"/>
      <c r="P14" s="297" t="str">
        <f ca="1">IF(AND('Mapa final'!$I$18="Alta",'Mapa final'!$M$18="Menor"),CONCATENATE("R",'Mapa final'!$B$18),"")</f>
        <v/>
      </c>
      <c r="Q14" s="298"/>
      <c r="R14" s="298" t="str">
        <f ca="1">IF(AND('Mapa final'!$I$24="Alta",'Mapa final'!$M$24="Menor"),CONCATENATE("R",'Mapa final'!$B$24),"")</f>
        <v/>
      </c>
      <c r="S14" s="298"/>
      <c r="T14" s="298" t="str">
        <f ca="1">IF(AND('Mapa final'!$I$30="Alta",'Mapa final'!$M$30="Menor"),CONCATENATE("R",'Mapa final'!$B$30),"")</f>
        <v/>
      </c>
      <c r="U14" s="299"/>
      <c r="V14" s="272" t="str">
        <f ca="1">IF(AND('Mapa final'!$I$18="Alta",'Mapa final'!$M$18="Moderado"),CONCATENATE("R",'Mapa final'!$B$18),"")</f>
        <v/>
      </c>
      <c r="W14" s="273"/>
      <c r="X14" s="273" t="str">
        <f ca="1">IF(AND('Mapa final'!$I$24="Alta",'Mapa final'!$M$24="Moderado"),CONCATENATE("R",'Mapa final'!$B$24),"")</f>
        <v/>
      </c>
      <c r="Y14" s="273"/>
      <c r="Z14" s="273" t="str">
        <f ca="1">IF(AND('Mapa final'!$I$30="Alta",'Mapa final'!$M$30="Moderado"),CONCATENATE("R",'Mapa final'!$B$30),"")</f>
        <v/>
      </c>
      <c r="AA14" s="275"/>
      <c r="AB14" s="272" t="str">
        <f ca="1">IF(AND('Mapa final'!$I$18="Alta",'Mapa final'!$M$18="Mayor"),CONCATENATE("R",'Mapa final'!$B$18),"")</f>
        <v/>
      </c>
      <c r="AC14" s="273"/>
      <c r="AD14" s="273" t="str">
        <f ca="1">IF(AND('Mapa final'!$I$24="Alta",'Mapa final'!$M$24="Mayor"),CONCATENATE("R",'Mapa final'!$B$24),"")</f>
        <v/>
      </c>
      <c r="AE14" s="273"/>
      <c r="AF14" s="273" t="str">
        <f ca="1">IF(AND('Mapa final'!$I$30="Alta",'Mapa final'!$M$30="Mayor"),CONCATENATE("R",'Mapa final'!$B$30),"")</f>
        <v/>
      </c>
      <c r="AG14" s="275"/>
      <c r="AH14" s="288" t="str">
        <f ca="1">IF(AND('Mapa final'!$I$18="Alta",'Mapa final'!$M$18="Catastrófico"),CONCATENATE("R",'Mapa final'!$B$18),"")</f>
        <v/>
      </c>
      <c r="AI14" s="289"/>
      <c r="AJ14" s="289" t="str">
        <f ca="1">IF(AND('Mapa final'!$I$24="Alta",'Mapa final'!$M$24="Catastrófico"),CONCATENATE("R",'Mapa final'!$B$24),"")</f>
        <v/>
      </c>
      <c r="AK14" s="289"/>
      <c r="AL14" s="289" t="str">
        <f ca="1">IF(AND('Mapa final'!$I$30="Alta",'Mapa final'!$M$30="Catastrófico"),CONCATENATE("R",'Mapa final'!$B$30),"")</f>
        <v/>
      </c>
      <c r="AM14" s="290"/>
      <c r="AN14" s="82"/>
      <c r="AO14" s="233" t="s">
        <v>73</v>
      </c>
      <c r="AP14" s="234"/>
      <c r="AQ14" s="234"/>
      <c r="AR14" s="234"/>
      <c r="AS14" s="234"/>
      <c r="AT14" s="235"/>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x14ac:dyDescent="0.25">
      <c r="A15" s="82"/>
      <c r="B15" s="222"/>
      <c r="C15" s="222"/>
      <c r="D15" s="223"/>
      <c r="E15" s="263"/>
      <c r="F15" s="264"/>
      <c r="G15" s="264"/>
      <c r="H15" s="264"/>
      <c r="I15" s="277"/>
      <c r="J15" s="291"/>
      <c r="K15" s="292"/>
      <c r="L15" s="292"/>
      <c r="M15" s="292"/>
      <c r="N15" s="292"/>
      <c r="O15" s="293"/>
      <c r="P15" s="291"/>
      <c r="Q15" s="292"/>
      <c r="R15" s="292"/>
      <c r="S15" s="292"/>
      <c r="T15" s="292"/>
      <c r="U15" s="293"/>
      <c r="V15" s="274"/>
      <c r="W15" s="271"/>
      <c r="X15" s="271"/>
      <c r="Y15" s="271"/>
      <c r="Z15" s="271"/>
      <c r="AA15" s="270"/>
      <c r="AB15" s="274"/>
      <c r="AC15" s="271"/>
      <c r="AD15" s="271"/>
      <c r="AE15" s="271"/>
      <c r="AF15" s="271"/>
      <c r="AG15" s="270"/>
      <c r="AH15" s="282"/>
      <c r="AI15" s="283"/>
      <c r="AJ15" s="283"/>
      <c r="AK15" s="283"/>
      <c r="AL15" s="283"/>
      <c r="AM15" s="284"/>
      <c r="AN15" s="82"/>
      <c r="AO15" s="236"/>
      <c r="AP15" s="237"/>
      <c r="AQ15" s="237"/>
      <c r="AR15" s="237"/>
      <c r="AS15" s="237"/>
      <c r="AT15" s="238"/>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x14ac:dyDescent="0.25">
      <c r="A16" s="82"/>
      <c r="B16" s="222"/>
      <c r="C16" s="222"/>
      <c r="D16" s="223"/>
      <c r="E16" s="263"/>
      <c r="F16" s="264"/>
      <c r="G16" s="264"/>
      <c r="H16" s="264"/>
      <c r="I16" s="277"/>
      <c r="J16" s="291" t="str">
        <f ca="1">IF(AND('Mapa final'!$I$36="Alta",'Mapa final'!$M$36="Leve"),CONCATENATE("R",'Mapa final'!$B$36),"")</f>
        <v/>
      </c>
      <c r="K16" s="292"/>
      <c r="L16" s="292" t="str">
        <f ca="1">IF(AND('Mapa final'!$I$42="Alta",'Mapa final'!$M$42="Leve"),CONCATENATE("R",'Mapa final'!$B$42),"")</f>
        <v/>
      </c>
      <c r="M16" s="292"/>
      <c r="N16" s="292" t="str">
        <f ca="1">IF(AND('Mapa final'!$I$48="Alta",'Mapa final'!$M$48="Leve"),CONCATENATE("R",'Mapa final'!$B$48),"")</f>
        <v/>
      </c>
      <c r="O16" s="293"/>
      <c r="P16" s="291" t="str">
        <f ca="1">IF(AND('Mapa final'!$I$36="Alta",'Mapa final'!$M$36="Menor"),CONCATENATE("R",'Mapa final'!$B$36),"")</f>
        <v/>
      </c>
      <c r="Q16" s="292"/>
      <c r="R16" s="292" t="str">
        <f ca="1">IF(AND('Mapa final'!$I$42="Alta",'Mapa final'!$M$42="Menor"),CONCATENATE("R",'Mapa final'!$B$42),"")</f>
        <v/>
      </c>
      <c r="S16" s="292"/>
      <c r="T16" s="292" t="str">
        <f ca="1">IF(AND('Mapa final'!$I$48="Alta",'Mapa final'!$M$48="Menor"),CONCATENATE("R",'Mapa final'!$B$48),"")</f>
        <v/>
      </c>
      <c r="U16" s="293"/>
      <c r="V16" s="274" t="str">
        <f ca="1">IF(AND('Mapa final'!$I$36="Alta",'Mapa final'!$M$36="Moderado"),CONCATENATE("R",'Mapa final'!$B$36),"")</f>
        <v/>
      </c>
      <c r="W16" s="271"/>
      <c r="X16" s="269" t="str">
        <f ca="1">IF(AND('Mapa final'!$I$42="Alta",'Mapa final'!$M$42="Moderado"),CONCATENATE("R",'Mapa final'!$B$42),"")</f>
        <v/>
      </c>
      <c r="Y16" s="269"/>
      <c r="Z16" s="269" t="str">
        <f ca="1">IF(AND('Mapa final'!$I$48="Alta",'Mapa final'!$M$48="Moderado"),CONCATENATE("R",'Mapa final'!$B$48),"")</f>
        <v/>
      </c>
      <c r="AA16" s="270"/>
      <c r="AB16" s="274" t="str">
        <f ca="1">IF(AND('Mapa final'!$I$36="Alta",'Mapa final'!$M$36="Mayor"),CONCATENATE("R",'Mapa final'!$B$36),"")</f>
        <v/>
      </c>
      <c r="AC16" s="271"/>
      <c r="AD16" s="269" t="str">
        <f ca="1">IF(AND('Mapa final'!$I$42="Alta",'Mapa final'!$M$42="Mayor"),CONCATENATE("R",'Mapa final'!$B$42),"")</f>
        <v/>
      </c>
      <c r="AE16" s="269"/>
      <c r="AF16" s="269" t="str">
        <f ca="1">IF(AND('Mapa final'!$I$48="Alta",'Mapa final'!$M$48="Mayor"),CONCATENATE("R",'Mapa final'!$B$48),"")</f>
        <v/>
      </c>
      <c r="AG16" s="270"/>
      <c r="AH16" s="282" t="str">
        <f ca="1">IF(AND('Mapa final'!$I$36="Alta",'Mapa final'!$M$36="Catastrófico"),CONCATENATE("R",'Mapa final'!$B$36),"")</f>
        <v/>
      </c>
      <c r="AI16" s="283"/>
      <c r="AJ16" s="283" t="str">
        <f ca="1">IF(AND('Mapa final'!$I$42="Alta",'Mapa final'!$M$42="Catastrófico"),CONCATENATE("R",'Mapa final'!$B$42),"")</f>
        <v/>
      </c>
      <c r="AK16" s="283"/>
      <c r="AL16" s="283" t="str">
        <f ca="1">IF(AND('Mapa final'!$I$48="Alta",'Mapa final'!$M$48="Catastrófico"),CONCATENATE("R",'Mapa final'!$B$48),"")</f>
        <v/>
      </c>
      <c r="AM16" s="284"/>
      <c r="AN16" s="82"/>
      <c r="AO16" s="236"/>
      <c r="AP16" s="237"/>
      <c r="AQ16" s="237"/>
      <c r="AR16" s="237"/>
      <c r="AS16" s="237"/>
      <c r="AT16" s="238"/>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x14ac:dyDescent="0.25">
      <c r="A17" s="82"/>
      <c r="B17" s="222"/>
      <c r="C17" s="222"/>
      <c r="D17" s="223"/>
      <c r="E17" s="263"/>
      <c r="F17" s="264"/>
      <c r="G17" s="264"/>
      <c r="H17" s="264"/>
      <c r="I17" s="277"/>
      <c r="J17" s="291"/>
      <c r="K17" s="292"/>
      <c r="L17" s="292"/>
      <c r="M17" s="292"/>
      <c r="N17" s="292"/>
      <c r="O17" s="293"/>
      <c r="P17" s="291"/>
      <c r="Q17" s="292"/>
      <c r="R17" s="292"/>
      <c r="S17" s="292"/>
      <c r="T17" s="292"/>
      <c r="U17" s="293"/>
      <c r="V17" s="274"/>
      <c r="W17" s="271"/>
      <c r="X17" s="269"/>
      <c r="Y17" s="269"/>
      <c r="Z17" s="269"/>
      <c r="AA17" s="270"/>
      <c r="AB17" s="274"/>
      <c r="AC17" s="271"/>
      <c r="AD17" s="269"/>
      <c r="AE17" s="269"/>
      <c r="AF17" s="269"/>
      <c r="AG17" s="270"/>
      <c r="AH17" s="282"/>
      <c r="AI17" s="283"/>
      <c r="AJ17" s="283"/>
      <c r="AK17" s="283"/>
      <c r="AL17" s="283"/>
      <c r="AM17" s="284"/>
      <c r="AN17" s="82"/>
      <c r="AO17" s="236"/>
      <c r="AP17" s="237"/>
      <c r="AQ17" s="237"/>
      <c r="AR17" s="237"/>
      <c r="AS17" s="237"/>
      <c r="AT17" s="238"/>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x14ac:dyDescent="0.25">
      <c r="A18" s="82"/>
      <c r="B18" s="222"/>
      <c r="C18" s="222"/>
      <c r="D18" s="223"/>
      <c r="E18" s="263"/>
      <c r="F18" s="264"/>
      <c r="G18" s="264"/>
      <c r="H18" s="264"/>
      <c r="I18" s="277"/>
      <c r="J18" s="291" t="str">
        <f ca="1">IF(AND('Mapa final'!$I$54="Alta",'Mapa final'!$M$54="Leve"),CONCATENATE("R",'Mapa final'!$B$54),"")</f>
        <v/>
      </c>
      <c r="K18" s="292"/>
      <c r="L18" s="292" t="str">
        <f ca="1">IF(AND('Mapa final'!$I$60="Alta",'Mapa final'!$M$60="Leve"),CONCATENATE("R",'Mapa final'!$B$60),"")</f>
        <v/>
      </c>
      <c r="M18" s="292"/>
      <c r="N18" s="292" t="str">
        <f ca="1">IF(AND('Mapa final'!$I$66="Alta",'Mapa final'!$M$66="Leve"),CONCATENATE("R",'Mapa final'!$B$66),"")</f>
        <v/>
      </c>
      <c r="O18" s="293"/>
      <c r="P18" s="291" t="str">
        <f ca="1">IF(AND('Mapa final'!$I$54="Alta",'Mapa final'!$M$54="Menor"),CONCATENATE("R",'Mapa final'!$B$54),"")</f>
        <v/>
      </c>
      <c r="Q18" s="292"/>
      <c r="R18" s="292" t="str">
        <f ca="1">IF(AND('Mapa final'!$I$60="Alta",'Mapa final'!$M$60="Menor"),CONCATENATE("R",'Mapa final'!$B$60),"")</f>
        <v/>
      </c>
      <c r="S18" s="292"/>
      <c r="T18" s="292" t="str">
        <f ca="1">IF(AND('Mapa final'!$I$66="Alta",'Mapa final'!$M$66="Menor"),CONCATENATE("R",'Mapa final'!$B$66),"")</f>
        <v/>
      </c>
      <c r="U18" s="293"/>
      <c r="V18" s="274" t="str">
        <f ca="1">IF(AND('Mapa final'!$I$54="Alta",'Mapa final'!$M$54="Moderado"),CONCATENATE("R",'Mapa final'!$B$54),"")</f>
        <v/>
      </c>
      <c r="W18" s="271"/>
      <c r="X18" s="269" t="str">
        <f ca="1">IF(AND('Mapa final'!$I$60="Alta",'Mapa final'!$M$60="Moderado"),CONCATENATE("R",'Mapa final'!$B$60),"")</f>
        <v/>
      </c>
      <c r="Y18" s="269"/>
      <c r="Z18" s="269" t="str">
        <f ca="1">IF(AND('Mapa final'!$I$66="Alta",'Mapa final'!$M$66="Moderado"),CONCATENATE("R",'Mapa final'!$B$66),"")</f>
        <v/>
      </c>
      <c r="AA18" s="270"/>
      <c r="AB18" s="274" t="str">
        <f ca="1">IF(AND('Mapa final'!$I$54="Alta",'Mapa final'!$M$54="Mayor"),CONCATENATE("R",'Mapa final'!$B$54),"")</f>
        <v/>
      </c>
      <c r="AC18" s="271"/>
      <c r="AD18" s="269" t="str">
        <f ca="1">IF(AND('Mapa final'!$I$60="Alta",'Mapa final'!$M$60="Mayor"),CONCATENATE("R",'Mapa final'!$B$60),"")</f>
        <v/>
      </c>
      <c r="AE18" s="269"/>
      <c r="AF18" s="269" t="str">
        <f ca="1">IF(AND('Mapa final'!$I$66="Alta",'Mapa final'!$M$66="Mayor"),CONCATENATE("R",'Mapa final'!$B$66),"")</f>
        <v/>
      </c>
      <c r="AG18" s="270"/>
      <c r="AH18" s="282" t="str">
        <f ca="1">IF(AND('Mapa final'!$I$54="Alta",'Mapa final'!$M$54="Catastrófico"),CONCATENATE("R",'Mapa final'!$B$54),"")</f>
        <v/>
      </c>
      <c r="AI18" s="283"/>
      <c r="AJ18" s="283" t="str">
        <f ca="1">IF(AND('Mapa final'!$I$60="Alta",'Mapa final'!$M$60="Catastrófico"),CONCATENATE("R",'Mapa final'!$B$60),"")</f>
        <v/>
      </c>
      <c r="AK18" s="283"/>
      <c r="AL18" s="283" t="str">
        <f ca="1">IF(AND('Mapa final'!$I$66="Alta",'Mapa final'!$M$66="Catastrófico"),CONCATENATE("R",'Mapa final'!$B$66),"")</f>
        <v/>
      </c>
      <c r="AM18" s="284"/>
      <c r="AN18" s="82"/>
      <c r="AO18" s="236"/>
      <c r="AP18" s="237"/>
      <c r="AQ18" s="237"/>
      <c r="AR18" s="237"/>
      <c r="AS18" s="237"/>
      <c r="AT18" s="238"/>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x14ac:dyDescent="0.25">
      <c r="A19" s="82"/>
      <c r="B19" s="222"/>
      <c r="C19" s="222"/>
      <c r="D19" s="223"/>
      <c r="E19" s="263"/>
      <c r="F19" s="264"/>
      <c r="G19" s="264"/>
      <c r="H19" s="264"/>
      <c r="I19" s="277"/>
      <c r="J19" s="291"/>
      <c r="K19" s="292"/>
      <c r="L19" s="292"/>
      <c r="M19" s="292"/>
      <c r="N19" s="292"/>
      <c r="O19" s="293"/>
      <c r="P19" s="291"/>
      <c r="Q19" s="292"/>
      <c r="R19" s="292"/>
      <c r="S19" s="292"/>
      <c r="T19" s="292"/>
      <c r="U19" s="293"/>
      <c r="V19" s="274"/>
      <c r="W19" s="271"/>
      <c r="X19" s="269"/>
      <c r="Y19" s="269"/>
      <c r="Z19" s="269"/>
      <c r="AA19" s="270"/>
      <c r="AB19" s="274"/>
      <c r="AC19" s="271"/>
      <c r="AD19" s="269"/>
      <c r="AE19" s="269"/>
      <c r="AF19" s="269"/>
      <c r="AG19" s="270"/>
      <c r="AH19" s="282"/>
      <c r="AI19" s="283"/>
      <c r="AJ19" s="283"/>
      <c r="AK19" s="283"/>
      <c r="AL19" s="283"/>
      <c r="AM19" s="284"/>
      <c r="AN19" s="82"/>
      <c r="AO19" s="236"/>
      <c r="AP19" s="237"/>
      <c r="AQ19" s="237"/>
      <c r="AR19" s="237"/>
      <c r="AS19" s="237"/>
      <c r="AT19" s="238"/>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x14ac:dyDescent="0.25">
      <c r="A20" s="82"/>
      <c r="B20" s="222"/>
      <c r="C20" s="222"/>
      <c r="D20" s="223"/>
      <c r="E20" s="263"/>
      <c r="F20" s="264"/>
      <c r="G20" s="264"/>
      <c r="H20" s="264"/>
      <c r="I20" s="277"/>
      <c r="J20" s="291" t="str">
        <f ca="1">IF(AND('Mapa final'!$I$72="Alta",'Mapa final'!$M$72="Leve"),CONCATENATE("R",'Mapa final'!$B$72),"")</f>
        <v/>
      </c>
      <c r="K20" s="292"/>
      <c r="L20" s="292" t="e">
        <f>IF(AND('Mapa final'!#REF!="Alta",'Mapa final'!#REF!="Leve"),CONCATENATE("R",'Mapa final'!#REF!),"")</f>
        <v>#REF!</v>
      </c>
      <c r="M20" s="292"/>
      <c r="N20" s="292" t="str">
        <f>IF(AND('Mapa final'!$I$83="Alta",'Mapa final'!$M$83="Leve"),CONCATENATE("R",'Mapa final'!$B$83),"")</f>
        <v/>
      </c>
      <c r="O20" s="293"/>
      <c r="P20" s="291" t="str">
        <f ca="1">IF(AND('Mapa final'!$I$72="Alta",'Mapa final'!$M$72="Menor"),CONCATENATE("R",'Mapa final'!$B$72),"")</f>
        <v/>
      </c>
      <c r="Q20" s="292"/>
      <c r="R20" s="292" t="e">
        <f>IF(AND('Mapa final'!#REF!="Alta",'Mapa final'!#REF!="Menor"),CONCATENATE("R",'Mapa final'!#REF!),"")</f>
        <v>#REF!</v>
      </c>
      <c r="S20" s="292"/>
      <c r="T20" s="292" t="str">
        <f>IF(AND('Mapa final'!$I$83="Alta",'Mapa final'!$M$83="Menor"),CONCATENATE("R",'Mapa final'!$B$83),"")</f>
        <v/>
      </c>
      <c r="U20" s="293"/>
      <c r="V20" s="274" t="str">
        <f ca="1">IF(AND('Mapa final'!$I$72="Alta",'Mapa final'!$M$72="Moderado"),CONCATENATE("R",'Mapa final'!$B$72),"")</f>
        <v/>
      </c>
      <c r="W20" s="271"/>
      <c r="X20" s="269" t="e">
        <f>IF(AND('Mapa final'!#REF!="Alta",'Mapa final'!#REF!="Moderado"),CONCATENATE("R",'Mapa final'!#REF!),"")</f>
        <v>#REF!</v>
      </c>
      <c r="Y20" s="269"/>
      <c r="Z20" s="269" t="str">
        <f>IF(AND('Mapa final'!$I$83="Alta",'Mapa final'!$M$83="Moderado"),CONCATENATE("R",'Mapa final'!$B$83),"")</f>
        <v/>
      </c>
      <c r="AA20" s="270"/>
      <c r="AB20" s="274" t="str">
        <f ca="1">IF(AND('Mapa final'!$I$72="Alta",'Mapa final'!$M$72="Mayor"),CONCATENATE("R",'Mapa final'!$B$72),"")</f>
        <v/>
      </c>
      <c r="AC20" s="271"/>
      <c r="AD20" s="269" t="e">
        <f>IF(AND('Mapa final'!#REF!="Alta",'Mapa final'!#REF!="Mayor"),CONCATENATE("R",'Mapa final'!#REF!),"")</f>
        <v>#REF!</v>
      </c>
      <c r="AE20" s="269"/>
      <c r="AF20" s="269" t="str">
        <f>IF(AND('Mapa final'!$I$83="Alta",'Mapa final'!$M$83="Mayor"),CONCATENATE("R",'Mapa final'!$B$83),"")</f>
        <v/>
      </c>
      <c r="AG20" s="270"/>
      <c r="AH20" s="282" t="str">
        <f ca="1">IF(AND('Mapa final'!$I$72="Alta",'Mapa final'!$M$72="Catastrófico"),CONCATENATE("R",'Mapa final'!$B$72),"")</f>
        <v/>
      </c>
      <c r="AI20" s="283"/>
      <c r="AJ20" s="283" t="e">
        <f>IF(AND('Mapa final'!#REF!="Alta",'Mapa final'!#REF!="Catastrófico"),CONCATENATE("R",'Mapa final'!#REF!),"")</f>
        <v>#REF!</v>
      </c>
      <c r="AK20" s="283"/>
      <c r="AL20" s="283" t="str">
        <f>IF(AND('Mapa final'!$I$83="Alta",'Mapa final'!$M$83="Catastrófico"),CONCATENATE("R",'Mapa final'!$B$83),"")</f>
        <v/>
      </c>
      <c r="AM20" s="284"/>
      <c r="AN20" s="82"/>
      <c r="AO20" s="236"/>
      <c r="AP20" s="237"/>
      <c r="AQ20" s="237"/>
      <c r="AR20" s="237"/>
      <c r="AS20" s="237"/>
      <c r="AT20" s="238"/>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x14ac:dyDescent="0.3">
      <c r="A21" s="82"/>
      <c r="B21" s="222"/>
      <c r="C21" s="222"/>
      <c r="D21" s="223"/>
      <c r="E21" s="266"/>
      <c r="F21" s="267"/>
      <c r="G21" s="267"/>
      <c r="H21" s="267"/>
      <c r="I21" s="267"/>
      <c r="J21" s="294"/>
      <c r="K21" s="295"/>
      <c r="L21" s="295"/>
      <c r="M21" s="295"/>
      <c r="N21" s="295"/>
      <c r="O21" s="296"/>
      <c r="P21" s="294"/>
      <c r="Q21" s="295"/>
      <c r="R21" s="295"/>
      <c r="S21" s="295"/>
      <c r="T21" s="295"/>
      <c r="U21" s="296"/>
      <c r="V21" s="279"/>
      <c r="W21" s="280"/>
      <c r="X21" s="280"/>
      <c r="Y21" s="280"/>
      <c r="Z21" s="280"/>
      <c r="AA21" s="281"/>
      <c r="AB21" s="279"/>
      <c r="AC21" s="280"/>
      <c r="AD21" s="280"/>
      <c r="AE21" s="280"/>
      <c r="AF21" s="280"/>
      <c r="AG21" s="281"/>
      <c r="AH21" s="285"/>
      <c r="AI21" s="286"/>
      <c r="AJ21" s="286"/>
      <c r="AK21" s="286"/>
      <c r="AL21" s="286"/>
      <c r="AM21" s="287"/>
      <c r="AN21" s="82"/>
      <c r="AO21" s="239"/>
      <c r="AP21" s="240"/>
      <c r="AQ21" s="240"/>
      <c r="AR21" s="240"/>
      <c r="AS21" s="240"/>
      <c r="AT21" s="241"/>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x14ac:dyDescent="0.25">
      <c r="A22" s="82"/>
      <c r="B22" s="222"/>
      <c r="C22" s="222"/>
      <c r="D22" s="223"/>
      <c r="E22" s="260" t="s">
        <v>110</v>
      </c>
      <c r="F22" s="261"/>
      <c r="G22" s="261"/>
      <c r="H22" s="261"/>
      <c r="I22" s="262"/>
      <c r="J22" s="297" t="str">
        <f ca="1">IF(AND('Mapa final'!$I$18="Media",'Mapa final'!$M$18="Leve"),CONCATENATE("R",'Mapa final'!$B$18),"")</f>
        <v/>
      </c>
      <c r="K22" s="298"/>
      <c r="L22" s="298" t="str">
        <f ca="1">IF(AND('Mapa final'!$I$24="Media",'Mapa final'!$M$24="Leve"),CONCATENATE("R",'Mapa final'!$B$24),"")</f>
        <v/>
      </c>
      <c r="M22" s="298"/>
      <c r="N22" s="298" t="str">
        <f ca="1">IF(AND('Mapa final'!$I$30="Media",'Mapa final'!$M$30="Leve"),CONCATENATE("R",'Mapa final'!$B$30),"")</f>
        <v/>
      </c>
      <c r="O22" s="299"/>
      <c r="P22" s="297" t="str">
        <f ca="1">IF(AND('Mapa final'!$I$18="Media",'Mapa final'!$M$18="Menor"),CONCATENATE("R",'Mapa final'!$B$18),"")</f>
        <v/>
      </c>
      <c r="Q22" s="298"/>
      <c r="R22" s="298" t="str">
        <f ca="1">IF(AND('Mapa final'!$I$24="Media",'Mapa final'!$M$24="Menor"),CONCATENATE("R",'Mapa final'!$B$24),"")</f>
        <v/>
      </c>
      <c r="S22" s="298"/>
      <c r="T22" s="298" t="str">
        <f ca="1">IF(AND('Mapa final'!$I$30="Media",'Mapa final'!$M$30="Menor"),CONCATENATE("R",'Mapa final'!$B$30),"")</f>
        <v/>
      </c>
      <c r="U22" s="299"/>
      <c r="V22" s="297" t="str">
        <f ca="1">IF(AND('Mapa final'!$I$18="Media",'Mapa final'!$M$18="Moderado"),CONCATENATE("R",'Mapa final'!$B$18),"")</f>
        <v/>
      </c>
      <c r="W22" s="298"/>
      <c r="X22" s="298" t="str">
        <f ca="1">IF(AND('Mapa final'!$I$24="Media",'Mapa final'!$M$24="Moderado"),CONCATENATE("R",'Mapa final'!$B$24),"")</f>
        <v/>
      </c>
      <c r="Y22" s="298"/>
      <c r="Z22" s="298" t="str">
        <f ca="1">IF(AND('Mapa final'!$I$30="Media",'Mapa final'!$M$30="Moderado"),CONCATENATE("R",'Mapa final'!$B$30),"")</f>
        <v/>
      </c>
      <c r="AA22" s="299"/>
      <c r="AB22" s="272" t="str">
        <f ca="1">IF(AND('Mapa final'!$I$18="Media",'Mapa final'!$M$18="Mayor"),CONCATENATE("R",'Mapa final'!$B$18),"")</f>
        <v/>
      </c>
      <c r="AC22" s="273"/>
      <c r="AD22" s="273" t="str">
        <f ca="1">IF(AND('Mapa final'!$I$24="Media",'Mapa final'!$M$24="Mayor"),CONCATENATE("R",'Mapa final'!$B$24),"")</f>
        <v/>
      </c>
      <c r="AE22" s="273"/>
      <c r="AF22" s="273" t="str">
        <f ca="1">IF(AND('Mapa final'!$I$30="Media",'Mapa final'!$M$30="Mayor"),CONCATENATE("R",'Mapa final'!$B$30),"")</f>
        <v/>
      </c>
      <c r="AG22" s="275"/>
      <c r="AH22" s="288" t="str">
        <f ca="1">IF(AND('Mapa final'!$I$18="Media",'Mapa final'!$M$18="Catastrófico"),CONCATENATE("R",'Mapa final'!$B$18),"")</f>
        <v/>
      </c>
      <c r="AI22" s="289"/>
      <c r="AJ22" s="289" t="str">
        <f ca="1">IF(AND('Mapa final'!$I$24="Media",'Mapa final'!$M$24="Catastrófico"),CONCATENATE("R",'Mapa final'!$B$24),"")</f>
        <v/>
      </c>
      <c r="AK22" s="289"/>
      <c r="AL22" s="289" t="str">
        <f ca="1">IF(AND('Mapa final'!$I$30="Media",'Mapa final'!$M$30="Catastrófico"),CONCATENATE("R",'Mapa final'!$B$30),"")</f>
        <v/>
      </c>
      <c r="AM22" s="290"/>
      <c r="AN22" s="82"/>
      <c r="AO22" s="242" t="s">
        <v>74</v>
      </c>
      <c r="AP22" s="243"/>
      <c r="AQ22" s="243"/>
      <c r="AR22" s="243"/>
      <c r="AS22" s="243"/>
      <c r="AT22" s="244"/>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x14ac:dyDescent="0.25">
      <c r="A23" s="82"/>
      <c r="B23" s="222"/>
      <c r="C23" s="222"/>
      <c r="D23" s="223"/>
      <c r="E23" s="263"/>
      <c r="F23" s="264"/>
      <c r="G23" s="264"/>
      <c r="H23" s="264"/>
      <c r="I23" s="265"/>
      <c r="J23" s="291"/>
      <c r="K23" s="292"/>
      <c r="L23" s="292"/>
      <c r="M23" s="292"/>
      <c r="N23" s="292"/>
      <c r="O23" s="293"/>
      <c r="P23" s="291"/>
      <c r="Q23" s="292"/>
      <c r="R23" s="292"/>
      <c r="S23" s="292"/>
      <c r="T23" s="292"/>
      <c r="U23" s="293"/>
      <c r="V23" s="291"/>
      <c r="W23" s="292"/>
      <c r="X23" s="292"/>
      <c r="Y23" s="292"/>
      <c r="Z23" s="292"/>
      <c r="AA23" s="293"/>
      <c r="AB23" s="274"/>
      <c r="AC23" s="271"/>
      <c r="AD23" s="271"/>
      <c r="AE23" s="271"/>
      <c r="AF23" s="271"/>
      <c r="AG23" s="270"/>
      <c r="AH23" s="282"/>
      <c r="AI23" s="283"/>
      <c r="AJ23" s="283"/>
      <c r="AK23" s="283"/>
      <c r="AL23" s="283"/>
      <c r="AM23" s="284"/>
      <c r="AN23" s="82"/>
      <c r="AO23" s="245"/>
      <c r="AP23" s="246"/>
      <c r="AQ23" s="246"/>
      <c r="AR23" s="246"/>
      <c r="AS23" s="246"/>
      <c r="AT23" s="247"/>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x14ac:dyDescent="0.25">
      <c r="A24" s="82"/>
      <c r="B24" s="222"/>
      <c r="C24" s="222"/>
      <c r="D24" s="223"/>
      <c r="E24" s="263"/>
      <c r="F24" s="264"/>
      <c r="G24" s="264"/>
      <c r="H24" s="264"/>
      <c r="I24" s="265"/>
      <c r="J24" s="291" t="str">
        <f ca="1">IF(AND('Mapa final'!$I$36="Media",'Mapa final'!$M$36="Leve"),CONCATENATE("R",'Mapa final'!$B$36),"")</f>
        <v/>
      </c>
      <c r="K24" s="292"/>
      <c r="L24" s="292" t="str">
        <f ca="1">IF(AND('Mapa final'!$I$42="Media",'Mapa final'!$M$42="Leve"),CONCATENATE("R",'Mapa final'!$B$42),"")</f>
        <v/>
      </c>
      <c r="M24" s="292"/>
      <c r="N24" s="292" t="str">
        <f ca="1">IF(AND('Mapa final'!$I$48="Media",'Mapa final'!$M$48="Leve"),CONCATENATE("R",'Mapa final'!$B$48),"")</f>
        <v/>
      </c>
      <c r="O24" s="293"/>
      <c r="P24" s="291" t="str">
        <f ca="1">IF(AND('Mapa final'!$I$36="Media",'Mapa final'!$M$36="Menor"),CONCATENATE("R",'Mapa final'!$B$36),"")</f>
        <v/>
      </c>
      <c r="Q24" s="292"/>
      <c r="R24" s="292" t="str">
        <f ca="1">IF(AND('Mapa final'!$I$42="Media",'Mapa final'!$M$42="Menor"),CONCATENATE("R",'Mapa final'!$B$42),"")</f>
        <v/>
      </c>
      <c r="S24" s="292"/>
      <c r="T24" s="292" t="str">
        <f ca="1">IF(AND('Mapa final'!$I$48="Media",'Mapa final'!$M$48="Menor"),CONCATENATE("R",'Mapa final'!$B$48),"")</f>
        <v/>
      </c>
      <c r="U24" s="293"/>
      <c r="V24" s="291" t="str">
        <f ca="1">IF(AND('Mapa final'!$I$36="Media",'Mapa final'!$M$36="Moderado"),CONCATENATE("R",'Mapa final'!$B$36),"")</f>
        <v/>
      </c>
      <c r="W24" s="292"/>
      <c r="X24" s="292" t="str">
        <f ca="1">IF(AND('Mapa final'!$I$42="Media",'Mapa final'!$M$42="Moderado"),CONCATENATE("R",'Mapa final'!$B$42),"")</f>
        <v/>
      </c>
      <c r="Y24" s="292"/>
      <c r="Z24" s="292" t="str">
        <f ca="1">IF(AND('Mapa final'!$I$48="Media",'Mapa final'!$M$48="Moderado"),CONCATENATE("R",'Mapa final'!$B$48),"")</f>
        <v/>
      </c>
      <c r="AA24" s="293"/>
      <c r="AB24" s="274" t="str">
        <f ca="1">IF(AND('Mapa final'!$I$36="Media",'Mapa final'!$M$36="Mayor"),CONCATENATE("R",'Mapa final'!$B$36),"")</f>
        <v/>
      </c>
      <c r="AC24" s="271"/>
      <c r="AD24" s="269" t="str">
        <f ca="1">IF(AND('Mapa final'!$I$42="Media",'Mapa final'!$M$42="Mayor"),CONCATENATE("R",'Mapa final'!$B$42),"")</f>
        <v/>
      </c>
      <c r="AE24" s="269"/>
      <c r="AF24" s="269" t="str">
        <f ca="1">IF(AND('Mapa final'!$I$48="Media",'Mapa final'!$M$48="Mayor"),CONCATENATE("R",'Mapa final'!$B$48),"")</f>
        <v/>
      </c>
      <c r="AG24" s="270"/>
      <c r="AH24" s="282" t="str">
        <f ca="1">IF(AND('Mapa final'!$I$36="Media",'Mapa final'!$M$36="Catastrófico"),CONCATENATE("R",'Mapa final'!$B$36),"")</f>
        <v/>
      </c>
      <c r="AI24" s="283"/>
      <c r="AJ24" s="283" t="str">
        <f ca="1">IF(AND('Mapa final'!$I$42="Media",'Mapa final'!$M$42="Catastrófico"),CONCATENATE("R",'Mapa final'!$B$42),"")</f>
        <v/>
      </c>
      <c r="AK24" s="283"/>
      <c r="AL24" s="283" t="str">
        <f ca="1">IF(AND('Mapa final'!$I$48="Media",'Mapa final'!$M$48="Catastrófico"),CONCATENATE("R",'Mapa final'!$B$48),"")</f>
        <v/>
      </c>
      <c r="AM24" s="284"/>
      <c r="AN24" s="82"/>
      <c r="AO24" s="245"/>
      <c r="AP24" s="246"/>
      <c r="AQ24" s="246"/>
      <c r="AR24" s="246"/>
      <c r="AS24" s="246"/>
      <c r="AT24" s="247"/>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x14ac:dyDescent="0.25">
      <c r="A25" s="82"/>
      <c r="B25" s="222"/>
      <c r="C25" s="222"/>
      <c r="D25" s="223"/>
      <c r="E25" s="263"/>
      <c r="F25" s="264"/>
      <c r="G25" s="264"/>
      <c r="H25" s="264"/>
      <c r="I25" s="265"/>
      <c r="J25" s="291"/>
      <c r="K25" s="292"/>
      <c r="L25" s="292"/>
      <c r="M25" s="292"/>
      <c r="N25" s="292"/>
      <c r="O25" s="293"/>
      <c r="P25" s="291"/>
      <c r="Q25" s="292"/>
      <c r="R25" s="292"/>
      <c r="S25" s="292"/>
      <c r="T25" s="292"/>
      <c r="U25" s="293"/>
      <c r="V25" s="291"/>
      <c r="W25" s="292"/>
      <c r="X25" s="292"/>
      <c r="Y25" s="292"/>
      <c r="Z25" s="292"/>
      <c r="AA25" s="293"/>
      <c r="AB25" s="274"/>
      <c r="AC25" s="271"/>
      <c r="AD25" s="269"/>
      <c r="AE25" s="269"/>
      <c r="AF25" s="269"/>
      <c r="AG25" s="270"/>
      <c r="AH25" s="282"/>
      <c r="AI25" s="283"/>
      <c r="AJ25" s="283"/>
      <c r="AK25" s="283"/>
      <c r="AL25" s="283"/>
      <c r="AM25" s="284"/>
      <c r="AN25" s="82"/>
      <c r="AO25" s="245"/>
      <c r="AP25" s="246"/>
      <c r="AQ25" s="246"/>
      <c r="AR25" s="246"/>
      <c r="AS25" s="246"/>
      <c r="AT25" s="247"/>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x14ac:dyDescent="0.25">
      <c r="A26" s="82"/>
      <c r="B26" s="222"/>
      <c r="C26" s="222"/>
      <c r="D26" s="223"/>
      <c r="E26" s="263"/>
      <c r="F26" s="264"/>
      <c r="G26" s="264"/>
      <c r="H26" s="264"/>
      <c r="I26" s="265"/>
      <c r="J26" s="291" t="str">
        <f ca="1">IF(AND('Mapa final'!$I$54="Media",'Mapa final'!$M$54="Leve"),CONCATENATE("R",'Mapa final'!$B$54),"")</f>
        <v/>
      </c>
      <c r="K26" s="292"/>
      <c r="L26" s="292" t="str">
        <f ca="1">IF(AND('Mapa final'!$I$60="Media",'Mapa final'!$M$60="Leve"),CONCATENATE("R",'Mapa final'!$B$60),"")</f>
        <v/>
      </c>
      <c r="M26" s="292"/>
      <c r="N26" s="292" t="str">
        <f ca="1">IF(AND('Mapa final'!$I$66="Media",'Mapa final'!$M$66="Leve"),CONCATENATE("R",'Mapa final'!$B$66),"")</f>
        <v/>
      </c>
      <c r="O26" s="293"/>
      <c r="P26" s="291" t="str">
        <f ca="1">IF(AND('Mapa final'!$I$54="Media",'Mapa final'!$M$54="Menor"),CONCATENATE("R",'Mapa final'!$B$54),"")</f>
        <v/>
      </c>
      <c r="Q26" s="292"/>
      <c r="R26" s="292" t="str">
        <f ca="1">IF(AND('Mapa final'!$I$60="Media",'Mapa final'!$M$60="Menor"),CONCATENATE("R",'Mapa final'!$B$60),"")</f>
        <v/>
      </c>
      <c r="S26" s="292"/>
      <c r="T26" s="292" t="str">
        <f ca="1">IF(AND('Mapa final'!$I$66="Media",'Mapa final'!$M$66="Menor"),CONCATENATE("R",'Mapa final'!$B$66),"")</f>
        <v/>
      </c>
      <c r="U26" s="293"/>
      <c r="V26" s="291" t="str">
        <f ca="1">IF(AND('Mapa final'!$I$54="Media",'Mapa final'!$M$54="Moderado"),CONCATENATE("R",'Mapa final'!$B$54),"")</f>
        <v/>
      </c>
      <c r="W26" s="292"/>
      <c r="X26" s="292" t="str">
        <f ca="1">IF(AND('Mapa final'!$I$60="Media",'Mapa final'!$M$60="Moderado"),CONCATENATE("R",'Mapa final'!$B$60),"")</f>
        <v/>
      </c>
      <c r="Y26" s="292"/>
      <c r="Z26" s="292" t="str">
        <f ca="1">IF(AND('Mapa final'!$I$66="Media",'Mapa final'!$M$66="Moderado"),CONCATENATE("R",'Mapa final'!$B$66),"")</f>
        <v/>
      </c>
      <c r="AA26" s="293"/>
      <c r="AB26" s="274" t="str">
        <f ca="1">IF(AND('Mapa final'!$I$54="Media",'Mapa final'!$M$54="Mayor"),CONCATENATE("R",'Mapa final'!$B$54),"")</f>
        <v/>
      </c>
      <c r="AC26" s="271"/>
      <c r="AD26" s="269" t="str">
        <f ca="1">IF(AND('Mapa final'!$I$60="Media",'Mapa final'!$M$60="Mayor"),CONCATENATE("R",'Mapa final'!$B$60),"")</f>
        <v/>
      </c>
      <c r="AE26" s="269"/>
      <c r="AF26" s="269" t="str">
        <f ca="1">IF(AND('Mapa final'!$I$66="Media",'Mapa final'!$M$66="Mayor"),CONCATENATE("R",'Mapa final'!$B$66),"")</f>
        <v/>
      </c>
      <c r="AG26" s="270"/>
      <c r="AH26" s="282" t="str">
        <f ca="1">IF(AND('Mapa final'!$I$54="Media",'Mapa final'!$M$54="Catastrófico"),CONCATENATE("R",'Mapa final'!$B$54),"")</f>
        <v/>
      </c>
      <c r="AI26" s="283"/>
      <c r="AJ26" s="283" t="str">
        <f ca="1">IF(AND('Mapa final'!$I$60="Media",'Mapa final'!$M$60="Catastrófico"),CONCATENATE("R",'Mapa final'!$B$60),"")</f>
        <v/>
      </c>
      <c r="AK26" s="283"/>
      <c r="AL26" s="283" t="str">
        <f ca="1">IF(AND('Mapa final'!$I$66="Media",'Mapa final'!$M$66="Catastrófico"),CONCATENATE("R",'Mapa final'!$B$66),"")</f>
        <v/>
      </c>
      <c r="AM26" s="284"/>
      <c r="AN26" s="82"/>
      <c r="AO26" s="245"/>
      <c r="AP26" s="246"/>
      <c r="AQ26" s="246"/>
      <c r="AR26" s="246"/>
      <c r="AS26" s="246"/>
      <c r="AT26" s="247"/>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x14ac:dyDescent="0.25">
      <c r="A27" s="82"/>
      <c r="B27" s="222"/>
      <c r="C27" s="222"/>
      <c r="D27" s="223"/>
      <c r="E27" s="263"/>
      <c r="F27" s="264"/>
      <c r="G27" s="264"/>
      <c r="H27" s="264"/>
      <c r="I27" s="265"/>
      <c r="J27" s="291"/>
      <c r="K27" s="292"/>
      <c r="L27" s="292"/>
      <c r="M27" s="292"/>
      <c r="N27" s="292"/>
      <c r="O27" s="293"/>
      <c r="P27" s="291"/>
      <c r="Q27" s="292"/>
      <c r="R27" s="292"/>
      <c r="S27" s="292"/>
      <c r="T27" s="292"/>
      <c r="U27" s="293"/>
      <c r="V27" s="291"/>
      <c r="W27" s="292"/>
      <c r="X27" s="292"/>
      <c r="Y27" s="292"/>
      <c r="Z27" s="292"/>
      <c r="AA27" s="293"/>
      <c r="AB27" s="274"/>
      <c r="AC27" s="271"/>
      <c r="AD27" s="269"/>
      <c r="AE27" s="269"/>
      <c r="AF27" s="269"/>
      <c r="AG27" s="270"/>
      <c r="AH27" s="282"/>
      <c r="AI27" s="283"/>
      <c r="AJ27" s="283"/>
      <c r="AK27" s="283"/>
      <c r="AL27" s="283"/>
      <c r="AM27" s="284"/>
      <c r="AN27" s="82"/>
      <c r="AO27" s="245"/>
      <c r="AP27" s="246"/>
      <c r="AQ27" s="246"/>
      <c r="AR27" s="246"/>
      <c r="AS27" s="246"/>
      <c r="AT27" s="247"/>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x14ac:dyDescent="0.25">
      <c r="A28" s="82"/>
      <c r="B28" s="222"/>
      <c r="C28" s="222"/>
      <c r="D28" s="223"/>
      <c r="E28" s="263"/>
      <c r="F28" s="264"/>
      <c r="G28" s="264"/>
      <c r="H28" s="264"/>
      <c r="I28" s="265"/>
      <c r="J28" s="291" t="str">
        <f ca="1">IF(AND('Mapa final'!$I$72="Media",'Mapa final'!$M$72="Leve"),CONCATENATE("R",'Mapa final'!$B$72),"")</f>
        <v/>
      </c>
      <c r="K28" s="292"/>
      <c r="L28" s="292" t="e">
        <f>IF(AND('Mapa final'!#REF!="Media",'Mapa final'!#REF!="Leve"),CONCATENATE("R",'Mapa final'!#REF!),"")</f>
        <v>#REF!</v>
      </c>
      <c r="M28" s="292"/>
      <c r="N28" s="292" t="str">
        <f>IF(AND('Mapa final'!$I$83="Media",'Mapa final'!$M$83="Leve"),CONCATENATE("R",'Mapa final'!$B$83),"")</f>
        <v/>
      </c>
      <c r="O28" s="293"/>
      <c r="P28" s="291" t="str">
        <f ca="1">IF(AND('Mapa final'!$I$72="Media",'Mapa final'!$M$72="Menor"),CONCATENATE("R",'Mapa final'!$B$72),"")</f>
        <v/>
      </c>
      <c r="Q28" s="292"/>
      <c r="R28" s="292" t="e">
        <f>IF(AND('Mapa final'!#REF!="Media",'Mapa final'!#REF!="Menor"),CONCATENATE("R",'Mapa final'!#REF!),"")</f>
        <v>#REF!</v>
      </c>
      <c r="S28" s="292"/>
      <c r="T28" s="292" t="str">
        <f>IF(AND('Mapa final'!$I$83="Media",'Mapa final'!$M$83="Menor"),CONCATENATE("R",'Mapa final'!$B$83),"")</f>
        <v/>
      </c>
      <c r="U28" s="293"/>
      <c r="V28" s="291" t="str">
        <f ca="1">IF(AND('Mapa final'!$I$72="Media",'Mapa final'!$M$72="Moderado"),CONCATENATE("R",'Mapa final'!$B$72),"")</f>
        <v/>
      </c>
      <c r="W28" s="292"/>
      <c r="X28" s="292" t="e">
        <f>IF(AND('Mapa final'!#REF!="Media",'Mapa final'!#REF!="Moderado"),CONCATENATE("R",'Mapa final'!#REF!),"")</f>
        <v>#REF!</v>
      </c>
      <c r="Y28" s="292"/>
      <c r="Z28" s="292" t="str">
        <f>IF(AND('Mapa final'!$I$83="Media",'Mapa final'!$M$83="Moderado"),CONCATENATE("R",'Mapa final'!$B$83),"")</f>
        <v/>
      </c>
      <c r="AA28" s="293"/>
      <c r="AB28" s="274" t="str">
        <f ca="1">IF(AND('Mapa final'!$I$72="Media",'Mapa final'!$M$72="Mayor"),CONCATENATE("R",'Mapa final'!$B$72),"")</f>
        <v/>
      </c>
      <c r="AC28" s="271"/>
      <c r="AD28" s="269" t="e">
        <f>IF(AND('Mapa final'!#REF!="Media",'Mapa final'!#REF!="Mayor"),CONCATENATE("R",'Mapa final'!#REF!),"")</f>
        <v>#REF!</v>
      </c>
      <c r="AE28" s="269"/>
      <c r="AF28" s="269" t="str">
        <f>IF(AND('Mapa final'!$I$83="Media",'Mapa final'!$M$83="Mayor"),CONCATENATE("R",'Mapa final'!$B$83),"")</f>
        <v/>
      </c>
      <c r="AG28" s="270"/>
      <c r="AH28" s="282" t="str">
        <f ca="1">IF(AND('Mapa final'!$I$72="Media",'Mapa final'!$M$72="Catastrófico"),CONCATENATE("R",'Mapa final'!$B$72),"")</f>
        <v/>
      </c>
      <c r="AI28" s="283"/>
      <c r="AJ28" s="283" t="e">
        <f>IF(AND('Mapa final'!#REF!="Media",'Mapa final'!#REF!="Catastrófico"),CONCATENATE("R",'Mapa final'!#REF!),"")</f>
        <v>#REF!</v>
      </c>
      <c r="AK28" s="283"/>
      <c r="AL28" s="283" t="str">
        <f>IF(AND('Mapa final'!$I$83="Media",'Mapa final'!$M$83="Catastrófico"),CONCATENATE("R",'Mapa final'!$B$83),"")</f>
        <v/>
      </c>
      <c r="AM28" s="284"/>
      <c r="AN28" s="82"/>
      <c r="AO28" s="245"/>
      <c r="AP28" s="246"/>
      <c r="AQ28" s="246"/>
      <c r="AR28" s="246"/>
      <c r="AS28" s="246"/>
      <c r="AT28" s="247"/>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x14ac:dyDescent="0.3">
      <c r="A29" s="82"/>
      <c r="B29" s="222"/>
      <c r="C29" s="222"/>
      <c r="D29" s="223"/>
      <c r="E29" s="266"/>
      <c r="F29" s="267"/>
      <c r="G29" s="267"/>
      <c r="H29" s="267"/>
      <c r="I29" s="268"/>
      <c r="J29" s="291"/>
      <c r="K29" s="292"/>
      <c r="L29" s="292"/>
      <c r="M29" s="292"/>
      <c r="N29" s="292"/>
      <c r="O29" s="293"/>
      <c r="P29" s="294"/>
      <c r="Q29" s="295"/>
      <c r="R29" s="295"/>
      <c r="S29" s="295"/>
      <c r="T29" s="295"/>
      <c r="U29" s="296"/>
      <c r="V29" s="294"/>
      <c r="W29" s="295"/>
      <c r="X29" s="295"/>
      <c r="Y29" s="295"/>
      <c r="Z29" s="295"/>
      <c r="AA29" s="296"/>
      <c r="AB29" s="279"/>
      <c r="AC29" s="280"/>
      <c r="AD29" s="280"/>
      <c r="AE29" s="280"/>
      <c r="AF29" s="280"/>
      <c r="AG29" s="281"/>
      <c r="AH29" s="285"/>
      <c r="AI29" s="286"/>
      <c r="AJ29" s="286"/>
      <c r="AK29" s="286"/>
      <c r="AL29" s="286"/>
      <c r="AM29" s="287"/>
      <c r="AN29" s="82"/>
      <c r="AO29" s="248"/>
      <c r="AP29" s="249"/>
      <c r="AQ29" s="249"/>
      <c r="AR29" s="249"/>
      <c r="AS29" s="249"/>
      <c r="AT29" s="250"/>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x14ac:dyDescent="0.25">
      <c r="A30" s="82"/>
      <c r="B30" s="222"/>
      <c r="C30" s="222"/>
      <c r="D30" s="223"/>
      <c r="E30" s="260" t="s">
        <v>107</v>
      </c>
      <c r="F30" s="261"/>
      <c r="G30" s="261"/>
      <c r="H30" s="261"/>
      <c r="I30" s="261"/>
      <c r="J30" s="306" t="str">
        <f ca="1">IF(AND('Mapa final'!$I$18="Baja",'Mapa final'!$M$18="Leve"),CONCATENATE("R",'Mapa final'!$B$18),"")</f>
        <v/>
      </c>
      <c r="K30" s="307"/>
      <c r="L30" s="307" t="str">
        <f ca="1">IF(AND('Mapa final'!$I$24="Baja",'Mapa final'!$M$24="Leve"),CONCATENATE("R",'Mapa final'!$B$24),"")</f>
        <v/>
      </c>
      <c r="M30" s="307"/>
      <c r="N30" s="307" t="str">
        <f ca="1">IF(AND('Mapa final'!$I$30="Baja",'Mapa final'!$M$30="Leve"),CONCATENATE("R",'Mapa final'!$B$30),"")</f>
        <v/>
      </c>
      <c r="O30" s="308"/>
      <c r="P30" s="298" t="str">
        <f ca="1">IF(AND('Mapa final'!$I$18="Baja",'Mapa final'!$M$18="Menor"),CONCATENATE("R",'Mapa final'!$B$18),"")</f>
        <v/>
      </c>
      <c r="Q30" s="298"/>
      <c r="R30" s="298" t="str">
        <f ca="1">IF(AND('Mapa final'!$I$24="Baja",'Mapa final'!$M$24="Menor"),CONCATENATE("R",'Mapa final'!$B$24),"")</f>
        <v/>
      </c>
      <c r="S30" s="298"/>
      <c r="T30" s="298" t="str">
        <f ca="1">IF(AND('Mapa final'!$I$30="Baja",'Mapa final'!$M$30="Menor"),CONCATENATE("R",'Mapa final'!$B$30),"")</f>
        <v/>
      </c>
      <c r="U30" s="299"/>
      <c r="V30" s="297" t="str">
        <f ca="1">IF(AND('Mapa final'!$I$18="Baja",'Mapa final'!$M$18="Moderado"),CONCATENATE("R",'Mapa final'!$B$18),"")</f>
        <v/>
      </c>
      <c r="W30" s="298"/>
      <c r="X30" s="298" t="str">
        <f ca="1">IF(AND('Mapa final'!$I$24="Baja",'Mapa final'!$M$24="Moderado"),CONCATENATE("R",'Mapa final'!$B$24),"")</f>
        <v/>
      </c>
      <c r="Y30" s="298"/>
      <c r="Z30" s="298" t="str">
        <f ca="1">IF(AND('Mapa final'!$I$30="Baja",'Mapa final'!$M$30="Moderado"),CONCATENATE("R",'Mapa final'!$B$30),"")</f>
        <v/>
      </c>
      <c r="AA30" s="299"/>
      <c r="AB30" s="272" t="str">
        <f ca="1">IF(AND('Mapa final'!$I$18="Baja",'Mapa final'!$M$18="Mayor"),CONCATENATE("R",'Mapa final'!$B$18),"")</f>
        <v/>
      </c>
      <c r="AC30" s="273"/>
      <c r="AD30" s="273" t="str">
        <f ca="1">IF(AND('Mapa final'!$I$24="Baja",'Mapa final'!$M$24="Mayor"),CONCATENATE("R",'Mapa final'!$B$24),"")</f>
        <v/>
      </c>
      <c r="AE30" s="273"/>
      <c r="AF30" s="273" t="str">
        <f ca="1">IF(AND('Mapa final'!$I$30="Baja",'Mapa final'!$M$30="Mayor"),CONCATENATE("R",'Mapa final'!$B$30),"")</f>
        <v/>
      </c>
      <c r="AG30" s="275"/>
      <c r="AH30" s="288" t="str">
        <f ca="1">IF(AND('Mapa final'!$I$18="Baja",'Mapa final'!$M$18="Catastrófico"),CONCATENATE("R",'Mapa final'!$B$18),"")</f>
        <v/>
      </c>
      <c r="AI30" s="289"/>
      <c r="AJ30" s="289" t="str">
        <f ca="1">IF(AND('Mapa final'!$I$24="Baja",'Mapa final'!$M$24="Catastrófico"),CONCATENATE("R",'Mapa final'!$B$24),"")</f>
        <v/>
      </c>
      <c r="AK30" s="289"/>
      <c r="AL30" s="289" t="str">
        <f ca="1">IF(AND('Mapa final'!$I$30="Baja",'Mapa final'!$M$30="Catastrófico"),CONCATENATE("R",'Mapa final'!$B$30),"")</f>
        <v/>
      </c>
      <c r="AM30" s="290"/>
      <c r="AN30" s="82"/>
      <c r="AO30" s="251" t="s">
        <v>75</v>
      </c>
      <c r="AP30" s="252"/>
      <c r="AQ30" s="252"/>
      <c r="AR30" s="252"/>
      <c r="AS30" s="252"/>
      <c r="AT30" s="253"/>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x14ac:dyDescent="0.25">
      <c r="A31" s="82"/>
      <c r="B31" s="222"/>
      <c r="C31" s="222"/>
      <c r="D31" s="223"/>
      <c r="E31" s="263"/>
      <c r="F31" s="264"/>
      <c r="G31" s="264"/>
      <c r="H31" s="264"/>
      <c r="I31" s="277"/>
      <c r="J31" s="302"/>
      <c r="K31" s="300"/>
      <c r="L31" s="300"/>
      <c r="M31" s="300"/>
      <c r="N31" s="300"/>
      <c r="O31" s="301"/>
      <c r="P31" s="292"/>
      <c r="Q31" s="292"/>
      <c r="R31" s="292"/>
      <c r="S31" s="292"/>
      <c r="T31" s="292"/>
      <c r="U31" s="293"/>
      <c r="V31" s="291"/>
      <c r="W31" s="292"/>
      <c r="X31" s="292"/>
      <c r="Y31" s="292"/>
      <c r="Z31" s="292"/>
      <c r="AA31" s="293"/>
      <c r="AB31" s="274"/>
      <c r="AC31" s="271"/>
      <c r="AD31" s="271"/>
      <c r="AE31" s="271"/>
      <c r="AF31" s="271"/>
      <c r="AG31" s="270"/>
      <c r="AH31" s="282"/>
      <c r="AI31" s="283"/>
      <c r="AJ31" s="283"/>
      <c r="AK31" s="283"/>
      <c r="AL31" s="283"/>
      <c r="AM31" s="284"/>
      <c r="AN31" s="82"/>
      <c r="AO31" s="254"/>
      <c r="AP31" s="255"/>
      <c r="AQ31" s="255"/>
      <c r="AR31" s="255"/>
      <c r="AS31" s="255"/>
      <c r="AT31" s="256"/>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x14ac:dyDescent="0.25">
      <c r="A32" s="82"/>
      <c r="B32" s="222"/>
      <c r="C32" s="222"/>
      <c r="D32" s="223"/>
      <c r="E32" s="263"/>
      <c r="F32" s="264"/>
      <c r="G32" s="264"/>
      <c r="H32" s="264"/>
      <c r="I32" s="277"/>
      <c r="J32" s="302" t="str">
        <f ca="1">IF(AND('Mapa final'!$I$36="Baja",'Mapa final'!$M$36="Leve"),CONCATENATE("R",'Mapa final'!$B$36),"")</f>
        <v/>
      </c>
      <c r="K32" s="300"/>
      <c r="L32" s="300" t="str">
        <f ca="1">IF(AND('Mapa final'!$I$42="Baja",'Mapa final'!$M$42="Leve"),CONCATENATE("R",'Mapa final'!$B$42),"")</f>
        <v/>
      </c>
      <c r="M32" s="300"/>
      <c r="N32" s="300" t="str">
        <f ca="1">IF(AND('Mapa final'!$I$48="Baja",'Mapa final'!$M$48="Leve"),CONCATENATE("R",'Mapa final'!$B$48),"")</f>
        <v/>
      </c>
      <c r="O32" s="301"/>
      <c r="P32" s="292" t="str">
        <f ca="1">IF(AND('Mapa final'!$I$36="Baja",'Mapa final'!$M$36="Menor"),CONCATENATE("R",'Mapa final'!$B$36),"")</f>
        <v/>
      </c>
      <c r="Q32" s="292"/>
      <c r="R32" s="292" t="str">
        <f ca="1">IF(AND('Mapa final'!$I$42="Baja",'Mapa final'!$M$42="Menor"),CONCATENATE("R",'Mapa final'!$B$42),"")</f>
        <v/>
      </c>
      <c r="S32" s="292"/>
      <c r="T32" s="292" t="str">
        <f ca="1">IF(AND('Mapa final'!$I$48="Baja",'Mapa final'!$M$48="Menor"),CONCATENATE("R",'Mapa final'!$B$48),"")</f>
        <v/>
      </c>
      <c r="U32" s="293"/>
      <c r="V32" s="291" t="str">
        <f ca="1">IF(AND('Mapa final'!$I$36="Baja",'Mapa final'!$M$36="Moderado"),CONCATENATE("R",'Mapa final'!$B$36),"")</f>
        <v/>
      </c>
      <c r="W32" s="292"/>
      <c r="X32" s="292" t="str">
        <f ca="1">IF(AND('Mapa final'!$I$42="Baja",'Mapa final'!$M$42="Moderado"),CONCATENATE("R",'Mapa final'!$B$42),"")</f>
        <v/>
      </c>
      <c r="Y32" s="292"/>
      <c r="Z32" s="292" t="str">
        <f ca="1">IF(AND('Mapa final'!$I$48="Baja",'Mapa final'!$M$48="Moderado"),CONCATENATE("R",'Mapa final'!$B$48),"")</f>
        <v/>
      </c>
      <c r="AA32" s="293"/>
      <c r="AB32" s="274" t="str">
        <f ca="1">IF(AND('Mapa final'!$I$36="Baja",'Mapa final'!$M$36="Mayor"),CONCATENATE("R",'Mapa final'!$B$36),"")</f>
        <v/>
      </c>
      <c r="AC32" s="271"/>
      <c r="AD32" s="269" t="str">
        <f ca="1">IF(AND('Mapa final'!$I$42="Baja",'Mapa final'!$M$42="Mayor"),CONCATENATE("R",'Mapa final'!$B$42),"")</f>
        <v/>
      </c>
      <c r="AE32" s="269"/>
      <c r="AF32" s="269" t="str">
        <f ca="1">IF(AND('Mapa final'!$I$48="Baja",'Mapa final'!$M$48="Mayor"),CONCATENATE("R",'Mapa final'!$B$48),"")</f>
        <v/>
      </c>
      <c r="AG32" s="270"/>
      <c r="AH32" s="282" t="str">
        <f ca="1">IF(AND('Mapa final'!$I$36="Baja",'Mapa final'!$M$36="Catastrófico"),CONCATENATE("R",'Mapa final'!$B$36),"")</f>
        <v/>
      </c>
      <c r="AI32" s="283"/>
      <c r="AJ32" s="283" t="str">
        <f ca="1">IF(AND('Mapa final'!$I$42="Baja",'Mapa final'!$M$42="Catastrófico"),CONCATENATE("R",'Mapa final'!$B$42),"")</f>
        <v/>
      </c>
      <c r="AK32" s="283"/>
      <c r="AL32" s="283" t="str">
        <f ca="1">IF(AND('Mapa final'!$I$48="Baja",'Mapa final'!$M$48="Catastrófico"),CONCATENATE("R",'Mapa final'!$B$48),"")</f>
        <v/>
      </c>
      <c r="AM32" s="284"/>
      <c r="AN32" s="82"/>
      <c r="AO32" s="254"/>
      <c r="AP32" s="255"/>
      <c r="AQ32" s="255"/>
      <c r="AR32" s="255"/>
      <c r="AS32" s="255"/>
      <c r="AT32" s="256"/>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x14ac:dyDescent="0.25">
      <c r="A33" s="82"/>
      <c r="B33" s="222"/>
      <c r="C33" s="222"/>
      <c r="D33" s="223"/>
      <c r="E33" s="263"/>
      <c r="F33" s="264"/>
      <c r="G33" s="264"/>
      <c r="H33" s="264"/>
      <c r="I33" s="277"/>
      <c r="J33" s="302"/>
      <c r="K33" s="300"/>
      <c r="L33" s="300"/>
      <c r="M33" s="300"/>
      <c r="N33" s="300"/>
      <c r="O33" s="301"/>
      <c r="P33" s="292"/>
      <c r="Q33" s="292"/>
      <c r="R33" s="292"/>
      <c r="S33" s="292"/>
      <c r="T33" s="292"/>
      <c r="U33" s="293"/>
      <c r="V33" s="291"/>
      <c r="W33" s="292"/>
      <c r="X33" s="292"/>
      <c r="Y33" s="292"/>
      <c r="Z33" s="292"/>
      <c r="AA33" s="293"/>
      <c r="AB33" s="274"/>
      <c r="AC33" s="271"/>
      <c r="AD33" s="269"/>
      <c r="AE33" s="269"/>
      <c r="AF33" s="269"/>
      <c r="AG33" s="270"/>
      <c r="AH33" s="282"/>
      <c r="AI33" s="283"/>
      <c r="AJ33" s="283"/>
      <c r="AK33" s="283"/>
      <c r="AL33" s="283"/>
      <c r="AM33" s="284"/>
      <c r="AN33" s="82"/>
      <c r="AO33" s="254"/>
      <c r="AP33" s="255"/>
      <c r="AQ33" s="255"/>
      <c r="AR33" s="255"/>
      <c r="AS33" s="255"/>
      <c r="AT33" s="256"/>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x14ac:dyDescent="0.25">
      <c r="A34" s="82"/>
      <c r="B34" s="222"/>
      <c r="C34" s="222"/>
      <c r="D34" s="223"/>
      <c r="E34" s="263"/>
      <c r="F34" s="264"/>
      <c r="G34" s="264"/>
      <c r="H34" s="264"/>
      <c r="I34" s="277"/>
      <c r="J34" s="302" t="str">
        <f ca="1">IF(AND('Mapa final'!$I$54="Baja",'Mapa final'!$M$54="Leve"),CONCATENATE("R",'Mapa final'!$B$54),"")</f>
        <v/>
      </c>
      <c r="K34" s="300"/>
      <c r="L34" s="300" t="str">
        <f ca="1">IF(AND('Mapa final'!$I$60="Baja",'Mapa final'!$M$60="Leve"),CONCATENATE("R",'Mapa final'!$B$60),"")</f>
        <v/>
      </c>
      <c r="M34" s="300"/>
      <c r="N34" s="300" t="str">
        <f ca="1">IF(AND('Mapa final'!$I$66="Baja",'Mapa final'!$M$66="Leve"),CONCATENATE("R",'Mapa final'!$B$66),"")</f>
        <v/>
      </c>
      <c r="O34" s="301"/>
      <c r="P34" s="292" t="str">
        <f ca="1">IF(AND('Mapa final'!$I$54="Baja",'Mapa final'!$M$54="Menor"),CONCATENATE("R",'Mapa final'!$B$54),"")</f>
        <v/>
      </c>
      <c r="Q34" s="292"/>
      <c r="R34" s="292" t="str">
        <f ca="1">IF(AND('Mapa final'!$I$60="Baja",'Mapa final'!$M$60="Menor"),CONCATENATE("R",'Mapa final'!$B$60),"")</f>
        <v/>
      </c>
      <c r="S34" s="292"/>
      <c r="T34" s="292" t="str">
        <f ca="1">IF(AND('Mapa final'!$I$66="Baja",'Mapa final'!$M$66="Menor"),CONCATENATE("R",'Mapa final'!$B$66),"")</f>
        <v/>
      </c>
      <c r="U34" s="293"/>
      <c r="V34" s="291" t="str">
        <f ca="1">IF(AND('Mapa final'!$I$54="Baja",'Mapa final'!$M$54="Moderado"),CONCATENATE("R",'Mapa final'!$B$54),"")</f>
        <v/>
      </c>
      <c r="W34" s="292"/>
      <c r="X34" s="292" t="str">
        <f ca="1">IF(AND('Mapa final'!$I$60="Baja",'Mapa final'!$M$60="Moderado"),CONCATENATE("R",'Mapa final'!$B$60),"")</f>
        <v/>
      </c>
      <c r="Y34" s="292"/>
      <c r="Z34" s="292" t="str">
        <f ca="1">IF(AND('Mapa final'!$I$66="Baja",'Mapa final'!$M$66="Moderado"),CONCATENATE("R",'Mapa final'!$B$66),"")</f>
        <v/>
      </c>
      <c r="AA34" s="293"/>
      <c r="AB34" s="274" t="str">
        <f ca="1">IF(AND('Mapa final'!$I$54="Baja",'Mapa final'!$M$54="Mayor"),CONCATENATE("R",'Mapa final'!$B$54),"")</f>
        <v/>
      </c>
      <c r="AC34" s="271"/>
      <c r="AD34" s="269" t="str">
        <f ca="1">IF(AND('Mapa final'!$I$60="Baja",'Mapa final'!$M$60="Mayor"),CONCATENATE("R",'Mapa final'!$B$60),"")</f>
        <v/>
      </c>
      <c r="AE34" s="269"/>
      <c r="AF34" s="269" t="str">
        <f ca="1">IF(AND('Mapa final'!$I$66="Baja",'Mapa final'!$M$66="Mayor"),CONCATENATE("R",'Mapa final'!$B$66),"")</f>
        <v/>
      </c>
      <c r="AG34" s="270"/>
      <c r="AH34" s="282" t="str">
        <f ca="1">IF(AND('Mapa final'!$I$54="Baja",'Mapa final'!$M$54="Catastrófico"),CONCATENATE("R",'Mapa final'!$B$54),"")</f>
        <v/>
      </c>
      <c r="AI34" s="283"/>
      <c r="AJ34" s="283" t="str">
        <f ca="1">IF(AND('Mapa final'!$I$60="Baja",'Mapa final'!$M$60="Catastrófico"),CONCATENATE("R",'Mapa final'!$B$60),"")</f>
        <v/>
      </c>
      <c r="AK34" s="283"/>
      <c r="AL34" s="283" t="str">
        <f ca="1">IF(AND('Mapa final'!$I$66="Baja",'Mapa final'!$M$66="Catastrófico"),CONCATENATE("R",'Mapa final'!$B$66),"")</f>
        <v/>
      </c>
      <c r="AM34" s="284"/>
      <c r="AN34" s="82"/>
      <c r="AO34" s="254"/>
      <c r="AP34" s="255"/>
      <c r="AQ34" s="255"/>
      <c r="AR34" s="255"/>
      <c r="AS34" s="255"/>
      <c r="AT34" s="256"/>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x14ac:dyDescent="0.25">
      <c r="A35" s="82"/>
      <c r="B35" s="222"/>
      <c r="C35" s="222"/>
      <c r="D35" s="223"/>
      <c r="E35" s="263"/>
      <c r="F35" s="264"/>
      <c r="G35" s="264"/>
      <c r="H35" s="264"/>
      <c r="I35" s="277"/>
      <c r="J35" s="302"/>
      <c r="K35" s="300"/>
      <c r="L35" s="300"/>
      <c r="M35" s="300"/>
      <c r="N35" s="300"/>
      <c r="O35" s="301"/>
      <c r="P35" s="292"/>
      <c r="Q35" s="292"/>
      <c r="R35" s="292"/>
      <c r="S35" s="292"/>
      <c r="T35" s="292"/>
      <c r="U35" s="293"/>
      <c r="V35" s="291"/>
      <c r="W35" s="292"/>
      <c r="X35" s="292"/>
      <c r="Y35" s="292"/>
      <c r="Z35" s="292"/>
      <c r="AA35" s="293"/>
      <c r="AB35" s="274"/>
      <c r="AC35" s="271"/>
      <c r="AD35" s="269"/>
      <c r="AE35" s="269"/>
      <c r="AF35" s="269"/>
      <c r="AG35" s="270"/>
      <c r="AH35" s="282"/>
      <c r="AI35" s="283"/>
      <c r="AJ35" s="283"/>
      <c r="AK35" s="283"/>
      <c r="AL35" s="283"/>
      <c r="AM35" s="284"/>
      <c r="AN35" s="82"/>
      <c r="AO35" s="254"/>
      <c r="AP35" s="255"/>
      <c r="AQ35" s="255"/>
      <c r="AR35" s="255"/>
      <c r="AS35" s="255"/>
      <c r="AT35" s="256"/>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x14ac:dyDescent="0.25">
      <c r="A36" s="82"/>
      <c r="B36" s="222"/>
      <c r="C36" s="222"/>
      <c r="D36" s="223"/>
      <c r="E36" s="263"/>
      <c r="F36" s="264"/>
      <c r="G36" s="264"/>
      <c r="H36" s="264"/>
      <c r="I36" s="277"/>
      <c r="J36" s="302" t="str">
        <f ca="1">IF(AND('Mapa final'!$I$72="Baja",'Mapa final'!$M$72="Leve"),CONCATENATE("R",'Mapa final'!$B$72),"")</f>
        <v/>
      </c>
      <c r="K36" s="300"/>
      <c r="L36" s="300" t="e">
        <f>IF(AND('Mapa final'!#REF!="Baja",'Mapa final'!#REF!="Leve"),CONCATENATE("R",'Mapa final'!#REF!),"")</f>
        <v>#REF!</v>
      </c>
      <c r="M36" s="300"/>
      <c r="N36" s="300" t="str">
        <f>IF(AND('Mapa final'!$I$83="Baja",'Mapa final'!$M$83="Leve"),CONCATENATE("R",'Mapa final'!$B$83),"")</f>
        <v/>
      </c>
      <c r="O36" s="301"/>
      <c r="P36" s="292" t="str">
        <f ca="1">IF(AND('Mapa final'!$I$72="Baja",'Mapa final'!$M$72="Menor"),CONCATENATE("R",'Mapa final'!$B$72),"")</f>
        <v/>
      </c>
      <c r="Q36" s="292"/>
      <c r="R36" s="292" t="e">
        <f>IF(AND('Mapa final'!#REF!="Baja",'Mapa final'!#REF!="Menor"),CONCATENATE("R",'Mapa final'!#REF!),"")</f>
        <v>#REF!</v>
      </c>
      <c r="S36" s="292"/>
      <c r="T36" s="292" t="str">
        <f>IF(AND('Mapa final'!$I$83="Baja",'Mapa final'!$M$83="Menor"),CONCATENATE("R",'Mapa final'!$B$83),"")</f>
        <v/>
      </c>
      <c r="U36" s="293"/>
      <c r="V36" s="291" t="str">
        <f ca="1">IF(AND('Mapa final'!$I$72="Baja",'Mapa final'!$M$72="Moderado"),CONCATENATE("R",'Mapa final'!$B$72),"")</f>
        <v/>
      </c>
      <c r="W36" s="292"/>
      <c r="X36" s="292" t="e">
        <f>IF(AND('Mapa final'!#REF!="Baja",'Mapa final'!#REF!="Moderado"),CONCATENATE("R",'Mapa final'!#REF!),"")</f>
        <v>#REF!</v>
      </c>
      <c r="Y36" s="292"/>
      <c r="Z36" s="292" t="str">
        <f>IF(AND('Mapa final'!$I$83="Baja",'Mapa final'!$M$83="Moderado"),CONCATENATE("R",'Mapa final'!$B$83),"")</f>
        <v/>
      </c>
      <c r="AA36" s="293"/>
      <c r="AB36" s="274" t="str">
        <f ca="1">IF(AND('Mapa final'!$I$72="Baja",'Mapa final'!$M$72="Mayor"),CONCATENATE("R",'Mapa final'!$B$72),"")</f>
        <v/>
      </c>
      <c r="AC36" s="271"/>
      <c r="AD36" s="269" t="e">
        <f>IF(AND('Mapa final'!#REF!="Baja",'Mapa final'!#REF!="Mayor"),CONCATENATE("R",'Mapa final'!#REF!),"")</f>
        <v>#REF!</v>
      </c>
      <c r="AE36" s="269"/>
      <c r="AF36" s="269" t="str">
        <f>IF(AND('Mapa final'!$I$83="Baja",'Mapa final'!$M$83="Mayor"),CONCATENATE("R",'Mapa final'!$B$83),"")</f>
        <v/>
      </c>
      <c r="AG36" s="270"/>
      <c r="AH36" s="282" t="str">
        <f ca="1">IF(AND('Mapa final'!$I$72="Baja",'Mapa final'!$M$72="Catastrófico"),CONCATENATE("R",'Mapa final'!$B$72),"")</f>
        <v/>
      </c>
      <c r="AI36" s="283"/>
      <c r="AJ36" s="283" t="e">
        <f>IF(AND('Mapa final'!#REF!="Baja",'Mapa final'!#REF!="Catastrófico"),CONCATENATE("R",'Mapa final'!#REF!),"")</f>
        <v>#REF!</v>
      </c>
      <c r="AK36" s="283"/>
      <c r="AL36" s="283" t="str">
        <f>IF(AND('Mapa final'!$I$83="Baja",'Mapa final'!$M$83="Catastrófico"),CONCATENATE("R",'Mapa final'!$B$83),"")</f>
        <v/>
      </c>
      <c r="AM36" s="284"/>
      <c r="AN36" s="82"/>
      <c r="AO36" s="254"/>
      <c r="AP36" s="255"/>
      <c r="AQ36" s="255"/>
      <c r="AR36" s="255"/>
      <c r="AS36" s="255"/>
      <c r="AT36" s="256"/>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x14ac:dyDescent="0.3">
      <c r="A37" s="82"/>
      <c r="B37" s="222"/>
      <c r="C37" s="222"/>
      <c r="D37" s="223"/>
      <c r="E37" s="266"/>
      <c r="F37" s="267"/>
      <c r="G37" s="267"/>
      <c r="H37" s="267"/>
      <c r="I37" s="267"/>
      <c r="J37" s="303"/>
      <c r="K37" s="304"/>
      <c r="L37" s="304"/>
      <c r="M37" s="304"/>
      <c r="N37" s="304"/>
      <c r="O37" s="305"/>
      <c r="P37" s="295"/>
      <c r="Q37" s="295"/>
      <c r="R37" s="295"/>
      <c r="S37" s="295"/>
      <c r="T37" s="295"/>
      <c r="U37" s="296"/>
      <c r="V37" s="294"/>
      <c r="W37" s="295"/>
      <c r="X37" s="295"/>
      <c r="Y37" s="295"/>
      <c r="Z37" s="295"/>
      <c r="AA37" s="296"/>
      <c r="AB37" s="279"/>
      <c r="AC37" s="280"/>
      <c r="AD37" s="280"/>
      <c r="AE37" s="280"/>
      <c r="AF37" s="280"/>
      <c r="AG37" s="281"/>
      <c r="AH37" s="285"/>
      <c r="AI37" s="286"/>
      <c r="AJ37" s="286"/>
      <c r="AK37" s="286"/>
      <c r="AL37" s="286"/>
      <c r="AM37" s="287"/>
      <c r="AN37" s="82"/>
      <c r="AO37" s="257"/>
      <c r="AP37" s="258"/>
      <c r="AQ37" s="258"/>
      <c r="AR37" s="258"/>
      <c r="AS37" s="258"/>
      <c r="AT37" s="259"/>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x14ac:dyDescent="0.25">
      <c r="A38" s="82"/>
      <c r="B38" s="222"/>
      <c r="C38" s="222"/>
      <c r="D38" s="223"/>
      <c r="E38" s="260" t="s">
        <v>106</v>
      </c>
      <c r="F38" s="261"/>
      <c r="G38" s="261"/>
      <c r="H38" s="261"/>
      <c r="I38" s="262"/>
      <c r="J38" s="306" t="str">
        <f ca="1">IF(AND('Mapa final'!$I$18="Muy Baja",'Mapa final'!$M$18="Leve"),CONCATENATE("R",'Mapa final'!$B$18),"")</f>
        <v/>
      </c>
      <c r="K38" s="307"/>
      <c r="L38" s="307" t="str">
        <f ca="1">IF(AND('Mapa final'!$I$24="Muy Baja",'Mapa final'!$M$24="Leve"),CONCATENATE("R",'Mapa final'!$B$24),"")</f>
        <v/>
      </c>
      <c r="M38" s="307"/>
      <c r="N38" s="307" t="str">
        <f ca="1">IF(AND('Mapa final'!$I$30="Muy Baja",'Mapa final'!$M$30="Leve"),CONCATENATE("R",'Mapa final'!$B$30),"")</f>
        <v/>
      </c>
      <c r="O38" s="308"/>
      <c r="P38" s="306" t="str">
        <f ca="1">IF(AND('Mapa final'!$I$18="Muy Baja",'Mapa final'!$M$18="Menor"),CONCATENATE("R",'Mapa final'!$B$18),"")</f>
        <v/>
      </c>
      <c r="Q38" s="307"/>
      <c r="R38" s="307" t="str">
        <f ca="1">IF(AND('Mapa final'!$I$24="Muy Baja",'Mapa final'!$M$24="Menor"),CONCATENATE("R",'Mapa final'!$B$24),"")</f>
        <v/>
      </c>
      <c r="S38" s="307"/>
      <c r="T38" s="307" t="str">
        <f ca="1">IF(AND('Mapa final'!$I$30="Muy Baja",'Mapa final'!$M$30="Menor"),CONCATENATE("R",'Mapa final'!$B$30),"")</f>
        <v/>
      </c>
      <c r="U38" s="308"/>
      <c r="V38" s="297" t="str">
        <f ca="1">IF(AND('Mapa final'!$I$18="Muy Baja",'Mapa final'!$M$18="Moderado"),CONCATENATE("R",'Mapa final'!$B$18),"")</f>
        <v/>
      </c>
      <c r="W38" s="298"/>
      <c r="X38" s="298" t="str">
        <f ca="1">IF(AND('Mapa final'!$I$24="Muy Baja",'Mapa final'!$M$24="Moderado"),CONCATENATE("R",'Mapa final'!$B$24),"")</f>
        <v/>
      </c>
      <c r="Y38" s="298"/>
      <c r="Z38" s="298" t="str">
        <f ca="1">IF(AND('Mapa final'!$I$30="Muy Baja",'Mapa final'!$M$30="Moderado"),CONCATENATE("R",'Mapa final'!$B$30),"")</f>
        <v/>
      </c>
      <c r="AA38" s="299"/>
      <c r="AB38" s="272" t="str">
        <f ca="1">IF(AND('Mapa final'!$I$18="Muy Baja",'Mapa final'!$M$18="Mayor"),CONCATENATE("R",'Mapa final'!$B$18),"")</f>
        <v/>
      </c>
      <c r="AC38" s="273"/>
      <c r="AD38" s="273" t="str">
        <f ca="1">IF(AND('Mapa final'!$I$24="Muy Baja",'Mapa final'!$M$24="Mayor"),CONCATENATE("R",'Mapa final'!$B$24),"")</f>
        <v/>
      </c>
      <c r="AE38" s="273"/>
      <c r="AF38" s="273" t="str">
        <f ca="1">IF(AND('Mapa final'!$I$30="Muy Baja",'Mapa final'!$M$30="Mayor"),CONCATENATE("R",'Mapa final'!$B$30),"")</f>
        <v/>
      </c>
      <c r="AG38" s="275"/>
      <c r="AH38" s="288" t="str">
        <f ca="1">IF(AND('Mapa final'!$I$18="Muy Baja",'Mapa final'!$M$18="Catastrófico"),CONCATENATE("R",'Mapa final'!$B$18),"")</f>
        <v/>
      </c>
      <c r="AI38" s="289"/>
      <c r="AJ38" s="289" t="str">
        <f ca="1">IF(AND('Mapa final'!$I$24="Muy Baja",'Mapa final'!$M$24="Catastrófico"),CONCATENATE("R",'Mapa final'!$B$24),"")</f>
        <v/>
      </c>
      <c r="AK38" s="289"/>
      <c r="AL38" s="289" t="str">
        <f ca="1">IF(AND('Mapa final'!$I$30="Muy Baja",'Mapa final'!$M$30="Catastrófico"),CONCATENATE("R",'Mapa final'!$B$30),"")</f>
        <v/>
      </c>
      <c r="AM38" s="290"/>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x14ac:dyDescent="0.25">
      <c r="A39" s="82"/>
      <c r="B39" s="222"/>
      <c r="C39" s="222"/>
      <c r="D39" s="223"/>
      <c r="E39" s="263"/>
      <c r="F39" s="264"/>
      <c r="G39" s="264"/>
      <c r="H39" s="264"/>
      <c r="I39" s="265"/>
      <c r="J39" s="302"/>
      <c r="K39" s="300"/>
      <c r="L39" s="300"/>
      <c r="M39" s="300"/>
      <c r="N39" s="300"/>
      <c r="O39" s="301"/>
      <c r="P39" s="302"/>
      <c r="Q39" s="300"/>
      <c r="R39" s="300"/>
      <c r="S39" s="300"/>
      <c r="T39" s="300"/>
      <c r="U39" s="301"/>
      <c r="V39" s="291"/>
      <c r="W39" s="292"/>
      <c r="X39" s="292"/>
      <c r="Y39" s="292"/>
      <c r="Z39" s="292"/>
      <c r="AA39" s="293"/>
      <c r="AB39" s="274"/>
      <c r="AC39" s="271"/>
      <c r="AD39" s="271"/>
      <c r="AE39" s="271"/>
      <c r="AF39" s="271"/>
      <c r="AG39" s="270"/>
      <c r="AH39" s="282"/>
      <c r="AI39" s="283"/>
      <c r="AJ39" s="283"/>
      <c r="AK39" s="283"/>
      <c r="AL39" s="283"/>
      <c r="AM39" s="284"/>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x14ac:dyDescent="0.25">
      <c r="A40" s="82"/>
      <c r="B40" s="222"/>
      <c r="C40" s="222"/>
      <c r="D40" s="223"/>
      <c r="E40" s="263"/>
      <c r="F40" s="264"/>
      <c r="G40" s="264"/>
      <c r="H40" s="264"/>
      <c r="I40" s="265"/>
      <c r="J40" s="302" t="str">
        <f ca="1">IF(AND('Mapa final'!$I$36="Muy Baja",'Mapa final'!$M$36="Leve"),CONCATENATE("R",'Mapa final'!$B$36),"")</f>
        <v/>
      </c>
      <c r="K40" s="300"/>
      <c r="L40" s="300" t="str">
        <f ca="1">IF(AND('Mapa final'!$I$42="Muy Baja",'Mapa final'!$M$42="Leve"),CONCATENATE("R",'Mapa final'!$B$42),"")</f>
        <v/>
      </c>
      <c r="M40" s="300"/>
      <c r="N40" s="300" t="str">
        <f ca="1">IF(AND('Mapa final'!$I$48="Muy Baja",'Mapa final'!$M$48="Leve"),CONCATENATE("R",'Mapa final'!$B$48),"")</f>
        <v/>
      </c>
      <c r="O40" s="301"/>
      <c r="P40" s="302" t="str">
        <f ca="1">IF(AND('Mapa final'!$I$36="Muy Baja",'Mapa final'!$M$36="Menor"),CONCATENATE("R",'Mapa final'!$B$36),"")</f>
        <v/>
      </c>
      <c r="Q40" s="300"/>
      <c r="R40" s="300" t="str">
        <f ca="1">IF(AND('Mapa final'!$I$42="Muy Baja",'Mapa final'!$M$42="Menor"),CONCATENATE("R",'Mapa final'!$B$42),"")</f>
        <v/>
      </c>
      <c r="S40" s="300"/>
      <c r="T40" s="300" t="str">
        <f ca="1">IF(AND('Mapa final'!$I$48="Muy Baja",'Mapa final'!$M$48="Menor"),CONCATENATE("R",'Mapa final'!$B$48),"")</f>
        <v/>
      </c>
      <c r="U40" s="301"/>
      <c r="V40" s="291" t="str">
        <f ca="1">IF(AND('Mapa final'!$I$36="Muy Baja",'Mapa final'!$M$36="Moderado"),CONCATENATE("R",'Mapa final'!$B$36),"")</f>
        <v/>
      </c>
      <c r="W40" s="292"/>
      <c r="X40" s="292" t="str">
        <f ca="1">IF(AND('Mapa final'!$I$42="Muy Baja",'Mapa final'!$M$42="Moderado"),CONCATENATE("R",'Mapa final'!$B$42),"")</f>
        <v/>
      </c>
      <c r="Y40" s="292"/>
      <c r="Z40" s="292" t="str">
        <f ca="1">IF(AND('Mapa final'!$I$48="Muy Baja",'Mapa final'!$M$48="Moderado"),CONCATENATE("R",'Mapa final'!$B$48),"")</f>
        <v/>
      </c>
      <c r="AA40" s="293"/>
      <c r="AB40" s="274" t="str">
        <f ca="1">IF(AND('Mapa final'!$I$36="Muy Baja",'Mapa final'!$M$36="Mayor"),CONCATENATE("R",'Mapa final'!$B$36),"")</f>
        <v/>
      </c>
      <c r="AC40" s="271"/>
      <c r="AD40" s="269" t="str">
        <f ca="1">IF(AND('Mapa final'!$I$42="Muy Baja",'Mapa final'!$M$42="Mayor"),CONCATENATE("R",'Mapa final'!$B$42),"")</f>
        <v/>
      </c>
      <c r="AE40" s="269"/>
      <c r="AF40" s="269" t="str">
        <f ca="1">IF(AND('Mapa final'!$I$48="Muy Baja",'Mapa final'!$M$48="Mayor"),CONCATENATE("R",'Mapa final'!$B$48),"")</f>
        <v/>
      </c>
      <c r="AG40" s="270"/>
      <c r="AH40" s="282" t="str">
        <f ca="1">IF(AND('Mapa final'!$I$36="Muy Baja",'Mapa final'!$M$36="Catastrófico"),CONCATENATE("R",'Mapa final'!$B$36),"")</f>
        <v/>
      </c>
      <c r="AI40" s="283"/>
      <c r="AJ40" s="283" t="str">
        <f ca="1">IF(AND('Mapa final'!$I$42="Muy Baja",'Mapa final'!$M$42="Catastrófico"),CONCATENATE("R",'Mapa final'!$B$42),"")</f>
        <v/>
      </c>
      <c r="AK40" s="283"/>
      <c r="AL40" s="283" t="str">
        <f ca="1">IF(AND('Mapa final'!$I$48="Muy Baja",'Mapa final'!$M$48="Catastrófico"),CONCATENATE("R",'Mapa final'!$B$48),"")</f>
        <v/>
      </c>
      <c r="AM40" s="284"/>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x14ac:dyDescent="0.25">
      <c r="A41" s="82"/>
      <c r="B41" s="222"/>
      <c r="C41" s="222"/>
      <c r="D41" s="223"/>
      <c r="E41" s="263"/>
      <c r="F41" s="264"/>
      <c r="G41" s="264"/>
      <c r="H41" s="264"/>
      <c r="I41" s="265"/>
      <c r="J41" s="302"/>
      <c r="K41" s="300"/>
      <c r="L41" s="300"/>
      <c r="M41" s="300"/>
      <c r="N41" s="300"/>
      <c r="O41" s="301"/>
      <c r="P41" s="302"/>
      <c r="Q41" s="300"/>
      <c r="R41" s="300"/>
      <c r="S41" s="300"/>
      <c r="T41" s="300"/>
      <c r="U41" s="301"/>
      <c r="V41" s="291"/>
      <c r="W41" s="292"/>
      <c r="X41" s="292"/>
      <c r="Y41" s="292"/>
      <c r="Z41" s="292"/>
      <c r="AA41" s="293"/>
      <c r="AB41" s="274"/>
      <c r="AC41" s="271"/>
      <c r="AD41" s="269"/>
      <c r="AE41" s="269"/>
      <c r="AF41" s="269"/>
      <c r="AG41" s="270"/>
      <c r="AH41" s="282"/>
      <c r="AI41" s="283"/>
      <c r="AJ41" s="283"/>
      <c r="AK41" s="283"/>
      <c r="AL41" s="283"/>
      <c r="AM41" s="284"/>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x14ac:dyDescent="0.25">
      <c r="A42" s="82"/>
      <c r="B42" s="222"/>
      <c r="C42" s="222"/>
      <c r="D42" s="223"/>
      <c r="E42" s="263"/>
      <c r="F42" s="264"/>
      <c r="G42" s="264"/>
      <c r="H42" s="264"/>
      <c r="I42" s="265"/>
      <c r="J42" s="302" t="str">
        <f ca="1">IF(AND('Mapa final'!$I$54="Muy Baja",'Mapa final'!$M$54="Leve"),CONCATENATE("R",'Mapa final'!$B$54),"")</f>
        <v/>
      </c>
      <c r="K42" s="300"/>
      <c r="L42" s="300" t="str">
        <f ca="1">IF(AND('Mapa final'!$I$60="Muy Baja",'Mapa final'!$M$60="Leve"),CONCATENATE("R",'Mapa final'!$B$60),"")</f>
        <v/>
      </c>
      <c r="M42" s="300"/>
      <c r="N42" s="300" t="str">
        <f ca="1">IF(AND('Mapa final'!$I$66="Muy Baja",'Mapa final'!$M$66="Leve"),CONCATENATE("R",'Mapa final'!$B$66),"")</f>
        <v/>
      </c>
      <c r="O42" s="301"/>
      <c r="P42" s="302" t="str">
        <f ca="1">IF(AND('Mapa final'!$I$54="Muy Baja",'Mapa final'!$M$54="Menor"),CONCATENATE("R",'Mapa final'!$B$54),"")</f>
        <v/>
      </c>
      <c r="Q42" s="300"/>
      <c r="R42" s="300" t="str">
        <f ca="1">IF(AND('Mapa final'!$I$60="Muy Baja",'Mapa final'!$M$60="Menor"),CONCATENATE("R",'Mapa final'!$B$60),"")</f>
        <v/>
      </c>
      <c r="S42" s="300"/>
      <c r="T42" s="300" t="str">
        <f ca="1">IF(AND('Mapa final'!$I$66="Muy Baja",'Mapa final'!$M$66="Menor"),CONCATENATE("R",'Mapa final'!$B$66),"")</f>
        <v/>
      </c>
      <c r="U42" s="301"/>
      <c r="V42" s="291" t="str">
        <f ca="1">IF(AND('Mapa final'!$I$54="Muy Baja",'Mapa final'!$M$54="Moderado"),CONCATENATE("R",'Mapa final'!$B$54),"")</f>
        <v/>
      </c>
      <c r="W42" s="292"/>
      <c r="X42" s="292" t="str">
        <f ca="1">IF(AND('Mapa final'!$I$60="Muy Baja",'Mapa final'!$M$60="Moderado"),CONCATENATE("R",'Mapa final'!$B$60),"")</f>
        <v/>
      </c>
      <c r="Y42" s="292"/>
      <c r="Z42" s="292" t="str">
        <f ca="1">IF(AND('Mapa final'!$I$66="Muy Baja",'Mapa final'!$M$66="Moderado"),CONCATENATE("R",'Mapa final'!$B$66),"")</f>
        <v/>
      </c>
      <c r="AA42" s="293"/>
      <c r="AB42" s="274" t="str">
        <f ca="1">IF(AND('Mapa final'!$I$54="Muy Baja",'Mapa final'!$M$54="Mayor"),CONCATENATE("R",'Mapa final'!$B$54),"")</f>
        <v/>
      </c>
      <c r="AC42" s="271"/>
      <c r="AD42" s="269" t="str">
        <f ca="1">IF(AND('Mapa final'!$I$60="Muy Baja",'Mapa final'!$M$60="Mayor"),CONCATENATE("R",'Mapa final'!$B$60),"")</f>
        <v/>
      </c>
      <c r="AE42" s="269"/>
      <c r="AF42" s="269" t="str">
        <f ca="1">IF(AND('Mapa final'!$I$66="Muy Baja",'Mapa final'!$M$66="Mayor"),CONCATENATE("R",'Mapa final'!$B$66),"")</f>
        <v/>
      </c>
      <c r="AG42" s="270"/>
      <c r="AH42" s="282" t="str">
        <f ca="1">IF(AND('Mapa final'!$I$54="Muy Baja",'Mapa final'!$M$54="Catastrófico"),CONCATENATE("R",'Mapa final'!$B$54),"")</f>
        <v/>
      </c>
      <c r="AI42" s="283"/>
      <c r="AJ42" s="283" t="str">
        <f ca="1">IF(AND('Mapa final'!$I$60="Muy Baja",'Mapa final'!$M$60="Catastrófico"),CONCATENATE("R",'Mapa final'!$B$60),"")</f>
        <v/>
      </c>
      <c r="AK42" s="283"/>
      <c r="AL42" s="283" t="str">
        <f ca="1">IF(AND('Mapa final'!$I$66="Muy Baja",'Mapa final'!$M$66="Catastrófico"),CONCATENATE("R",'Mapa final'!$B$66),"")</f>
        <v/>
      </c>
      <c r="AM42" s="284"/>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x14ac:dyDescent="0.25">
      <c r="A43" s="82"/>
      <c r="B43" s="222"/>
      <c r="C43" s="222"/>
      <c r="D43" s="223"/>
      <c r="E43" s="263"/>
      <c r="F43" s="264"/>
      <c r="G43" s="264"/>
      <c r="H43" s="264"/>
      <c r="I43" s="265"/>
      <c r="J43" s="302"/>
      <c r="K43" s="300"/>
      <c r="L43" s="300"/>
      <c r="M43" s="300"/>
      <c r="N43" s="300"/>
      <c r="O43" s="301"/>
      <c r="P43" s="302"/>
      <c r="Q43" s="300"/>
      <c r="R43" s="300"/>
      <c r="S43" s="300"/>
      <c r="T43" s="300"/>
      <c r="U43" s="301"/>
      <c r="V43" s="291"/>
      <c r="W43" s="292"/>
      <c r="X43" s="292"/>
      <c r="Y43" s="292"/>
      <c r="Z43" s="292"/>
      <c r="AA43" s="293"/>
      <c r="AB43" s="274"/>
      <c r="AC43" s="271"/>
      <c r="AD43" s="269"/>
      <c r="AE43" s="269"/>
      <c r="AF43" s="269"/>
      <c r="AG43" s="270"/>
      <c r="AH43" s="282"/>
      <c r="AI43" s="283"/>
      <c r="AJ43" s="283"/>
      <c r="AK43" s="283"/>
      <c r="AL43" s="283"/>
      <c r="AM43" s="284"/>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x14ac:dyDescent="0.25">
      <c r="A44" s="82"/>
      <c r="B44" s="222"/>
      <c r="C44" s="222"/>
      <c r="D44" s="223"/>
      <c r="E44" s="263"/>
      <c r="F44" s="264"/>
      <c r="G44" s="264"/>
      <c r="H44" s="264"/>
      <c r="I44" s="265"/>
      <c r="J44" s="302" t="str">
        <f ca="1">IF(AND('Mapa final'!$I$72="Muy Baja",'Mapa final'!$M$72="Leve"),CONCATENATE("R",'Mapa final'!$B$72),"")</f>
        <v/>
      </c>
      <c r="K44" s="300"/>
      <c r="L44" s="300" t="e">
        <f>IF(AND('Mapa final'!#REF!="Muy Baja",'Mapa final'!#REF!="Leve"),CONCATENATE("R",'Mapa final'!#REF!),"")</f>
        <v>#REF!</v>
      </c>
      <c r="M44" s="300"/>
      <c r="N44" s="300" t="str">
        <f>IF(AND('Mapa final'!$I$83="Muy Baja",'Mapa final'!$M$83="Leve"),CONCATENATE("R",'Mapa final'!$B$83),"")</f>
        <v/>
      </c>
      <c r="O44" s="301"/>
      <c r="P44" s="302" t="str">
        <f ca="1">IF(AND('Mapa final'!$I$72="Muy Baja",'Mapa final'!$M$72="Menor"),CONCATENATE("R",'Mapa final'!$B$72),"")</f>
        <v/>
      </c>
      <c r="Q44" s="300"/>
      <c r="R44" s="300" t="e">
        <f>IF(AND('Mapa final'!#REF!="Muy Baja",'Mapa final'!#REF!="Menor"),CONCATENATE("R",'Mapa final'!#REF!),"")</f>
        <v>#REF!</v>
      </c>
      <c r="S44" s="300"/>
      <c r="T44" s="300" t="str">
        <f>IF(AND('Mapa final'!$I$83="Muy Baja",'Mapa final'!$M$83="Menor"),CONCATENATE("R",'Mapa final'!$B$83),"")</f>
        <v/>
      </c>
      <c r="U44" s="301"/>
      <c r="V44" s="291" t="str">
        <f ca="1">IF(AND('Mapa final'!$I$72="Muy Baja",'Mapa final'!$M$72="Moderado"),CONCATENATE("R",'Mapa final'!$B$72),"")</f>
        <v/>
      </c>
      <c r="W44" s="292"/>
      <c r="X44" s="292" t="e">
        <f>IF(AND('Mapa final'!#REF!="Muy Baja",'Mapa final'!#REF!="Moderado"),CONCATENATE("R",'Mapa final'!#REF!),"")</f>
        <v>#REF!</v>
      </c>
      <c r="Y44" s="292"/>
      <c r="Z44" s="292" t="str">
        <f>IF(AND('Mapa final'!$I$83="Muy Baja",'Mapa final'!$M$83="Moderado"),CONCATENATE("R",'Mapa final'!$B$83),"")</f>
        <v/>
      </c>
      <c r="AA44" s="293"/>
      <c r="AB44" s="274" t="str">
        <f ca="1">IF(AND('Mapa final'!$I$72="Muy Baja",'Mapa final'!$M$72="Mayor"),CONCATENATE("R",'Mapa final'!$B$72),"")</f>
        <v/>
      </c>
      <c r="AC44" s="271"/>
      <c r="AD44" s="269" t="e">
        <f>IF(AND('Mapa final'!#REF!="Muy Baja",'Mapa final'!#REF!="Mayor"),CONCATENATE("R",'Mapa final'!#REF!),"")</f>
        <v>#REF!</v>
      </c>
      <c r="AE44" s="269"/>
      <c r="AF44" s="269" t="str">
        <f>IF(AND('Mapa final'!$I$83="Muy Baja",'Mapa final'!$M$83="Mayor"),CONCATENATE("R",'Mapa final'!$B$83),"")</f>
        <v/>
      </c>
      <c r="AG44" s="270"/>
      <c r="AH44" s="282" t="str">
        <f ca="1">IF(AND('Mapa final'!$I$72="Muy Baja",'Mapa final'!$M$72="Catastrófico"),CONCATENATE("R",'Mapa final'!$B$72),"")</f>
        <v/>
      </c>
      <c r="AI44" s="283"/>
      <c r="AJ44" s="283" t="e">
        <f>IF(AND('Mapa final'!#REF!="Muy Baja",'Mapa final'!#REF!="Catastrófico"),CONCATENATE("R",'Mapa final'!#REF!),"")</f>
        <v>#REF!</v>
      </c>
      <c r="AK44" s="283"/>
      <c r="AL44" s="283" t="str">
        <f>IF(AND('Mapa final'!$I$83="Muy Baja",'Mapa final'!$M$83="Catastrófico"),CONCATENATE("R",'Mapa final'!$B$83),"")</f>
        <v/>
      </c>
      <c r="AM44" s="284"/>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x14ac:dyDescent="0.3">
      <c r="A45" s="82"/>
      <c r="B45" s="222"/>
      <c r="C45" s="222"/>
      <c r="D45" s="223"/>
      <c r="E45" s="266"/>
      <c r="F45" s="267"/>
      <c r="G45" s="267"/>
      <c r="H45" s="267"/>
      <c r="I45" s="268"/>
      <c r="J45" s="303"/>
      <c r="K45" s="304"/>
      <c r="L45" s="304"/>
      <c r="M45" s="304"/>
      <c r="N45" s="304"/>
      <c r="O45" s="305"/>
      <c r="P45" s="303"/>
      <c r="Q45" s="304"/>
      <c r="R45" s="304"/>
      <c r="S45" s="304"/>
      <c r="T45" s="304"/>
      <c r="U45" s="305"/>
      <c r="V45" s="294"/>
      <c r="W45" s="295"/>
      <c r="X45" s="295"/>
      <c r="Y45" s="295"/>
      <c r="Z45" s="295"/>
      <c r="AA45" s="296"/>
      <c r="AB45" s="279"/>
      <c r="AC45" s="280"/>
      <c r="AD45" s="280"/>
      <c r="AE45" s="280"/>
      <c r="AF45" s="280"/>
      <c r="AG45" s="281"/>
      <c r="AH45" s="285"/>
      <c r="AI45" s="286"/>
      <c r="AJ45" s="286"/>
      <c r="AK45" s="286"/>
      <c r="AL45" s="286"/>
      <c r="AM45" s="287"/>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x14ac:dyDescent="0.25">
      <c r="A46" s="82"/>
      <c r="B46" s="82"/>
      <c r="C46" s="82"/>
      <c r="D46" s="82"/>
      <c r="E46" s="82"/>
      <c r="F46" s="82"/>
      <c r="G46" s="82"/>
      <c r="H46" s="82"/>
      <c r="I46" s="82"/>
      <c r="J46" s="260" t="s">
        <v>105</v>
      </c>
      <c r="K46" s="261"/>
      <c r="L46" s="261"/>
      <c r="M46" s="261"/>
      <c r="N46" s="261"/>
      <c r="O46" s="262"/>
      <c r="P46" s="260" t="s">
        <v>104</v>
      </c>
      <c r="Q46" s="261"/>
      <c r="R46" s="261"/>
      <c r="S46" s="261"/>
      <c r="T46" s="261"/>
      <c r="U46" s="262"/>
      <c r="V46" s="260" t="s">
        <v>103</v>
      </c>
      <c r="W46" s="261"/>
      <c r="X46" s="261"/>
      <c r="Y46" s="261"/>
      <c r="Z46" s="261"/>
      <c r="AA46" s="262"/>
      <c r="AB46" s="260" t="s">
        <v>102</v>
      </c>
      <c r="AC46" s="278"/>
      <c r="AD46" s="261"/>
      <c r="AE46" s="261"/>
      <c r="AF46" s="261"/>
      <c r="AG46" s="262"/>
      <c r="AH46" s="260" t="s">
        <v>101</v>
      </c>
      <c r="AI46" s="261"/>
      <c r="AJ46" s="261"/>
      <c r="AK46" s="261"/>
      <c r="AL46" s="261"/>
      <c r="AM46" s="26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x14ac:dyDescent="0.25">
      <c r="A47" s="82"/>
      <c r="B47" s="82"/>
      <c r="C47" s="82"/>
      <c r="D47" s="82"/>
      <c r="E47" s="82"/>
      <c r="F47" s="82"/>
      <c r="G47" s="82"/>
      <c r="H47" s="82"/>
      <c r="I47" s="82"/>
      <c r="J47" s="263"/>
      <c r="K47" s="264"/>
      <c r="L47" s="264"/>
      <c r="M47" s="264"/>
      <c r="N47" s="264"/>
      <c r="O47" s="265"/>
      <c r="P47" s="263"/>
      <c r="Q47" s="264"/>
      <c r="R47" s="264"/>
      <c r="S47" s="264"/>
      <c r="T47" s="264"/>
      <c r="U47" s="265"/>
      <c r="V47" s="263"/>
      <c r="W47" s="264"/>
      <c r="X47" s="264"/>
      <c r="Y47" s="264"/>
      <c r="Z47" s="264"/>
      <c r="AA47" s="265"/>
      <c r="AB47" s="263"/>
      <c r="AC47" s="264"/>
      <c r="AD47" s="264"/>
      <c r="AE47" s="264"/>
      <c r="AF47" s="264"/>
      <c r="AG47" s="265"/>
      <c r="AH47" s="263"/>
      <c r="AI47" s="264"/>
      <c r="AJ47" s="264"/>
      <c r="AK47" s="264"/>
      <c r="AL47" s="264"/>
      <c r="AM47" s="265"/>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x14ac:dyDescent="0.25">
      <c r="A48" s="82"/>
      <c r="B48" s="82"/>
      <c r="C48" s="82"/>
      <c r="D48" s="82"/>
      <c r="E48" s="82"/>
      <c r="F48" s="82"/>
      <c r="G48" s="82"/>
      <c r="H48" s="82"/>
      <c r="I48" s="82"/>
      <c r="J48" s="263"/>
      <c r="K48" s="264"/>
      <c r="L48" s="264"/>
      <c r="M48" s="264"/>
      <c r="N48" s="264"/>
      <c r="O48" s="265"/>
      <c r="P48" s="263"/>
      <c r="Q48" s="264"/>
      <c r="R48" s="264"/>
      <c r="S48" s="264"/>
      <c r="T48" s="264"/>
      <c r="U48" s="265"/>
      <c r="V48" s="263"/>
      <c r="W48" s="264"/>
      <c r="X48" s="264"/>
      <c r="Y48" s="264"/>
      <c r="Z48" s="264"/>
      <c r="AA48" s="265"/>
      <c r="AB48" s="263"/>
      <c r="AC48" s="264"/>
      <c r="AD48" s="264"/>
      <c r="AE48" s="264"/>
      <c r="AF48" s="264"/>
      <c r="AG48" s="265"/>
      <c r="AH48" s="263"/>
      <c r="AI48" s="264"/>
      <c r="AJ48" s="264"/>
      <c r="AK48" s="264"/>
      <c r="AL48" s="264"/>
      <c r="AM48" s="265"/>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x14ac:dyDescent="0.25">
      <c r="A49" s="82"/>
      <c r="B49" s="82"/>
      <c r="C49" s="82"/>
      <c r="D49" s="82"/>
      <c r="E49" s="82"/>
      <c r="F49" s="82"/>
      <c r="G49" s="82"/>
      <c r="H49" s="82"/>
      <c r="I49" s="82"/>
      <c r="J49" s="263"/>
      <c r="K49" s="264"/>
      <c r="L49" s="264"/>
      <c r="M49" s="264"/>
      <c r="N49" s="264"/>
      <c r="O49" s="265"/>
      <c r="P49" s="263"/>
      <c r="Q49" s="264"/>
      <c r="R49" s="264"/>
      <c r="S49" s="264"/>
      <c r="T49" s="264"/>
      <c r="U49" s="265"/>
      <c r="V49" s="263"/>
      <c r="W49" s="264"/>
      <c r="X49" s="264"/>
      <c r="Y49" s="264"/>
      <c r="Z49" s="264"/>
      <c r="AA49" s="265"/>
      <c r="AB49" s="263"/>
      <c r="AC49" s="264"/>
      <c r="AD49" s="264"/>
      <c r="AE49" s="264"/>
      <c r="AF49" s="264"/>
      <c r="AG49" s="265"/>
      <c r="AH49" s="263"/>
      <c r="AI49" s="264"/>
      <c r="AJ49" s="264"/>
      <c r="AK49" s="264"/>
      <c r="AL49" s="264"/>
      <c r="AM49" s="265"/>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x14ac:dyDescent="0.25">
      <c r="A50" s="82"/>
      <c r="B50" s="82"/>
      <c r="C50" s="82"/>
      <c r="D50" s="82"/>
      <c r="E50" s="82"/>
      <c r="F50" s="82"/>
      <c r="G50" s="82"/>
      <c r="H50" s="82"/>
      <c r="I50" s="82"/>
      <c r="J50" s="263"/>
      <c r="K50" s="264"/>
      <c r="L50" s="264"/>
      <c r="M50" s="264"/>
      <c r="N50" s="264"/>
      <c r="O50" s="265"/>
      <c r="P50" s="263"/>
      <c r="Q50" s="264"/>
      <c r="R50" s="264"/>
      <c r="S50" s="264"/>
      <c r="T50" s="264"/>
      <c r="U50" s="265"/>
      <c r="V50" s="263"/>
      <c r="W50" s="264"/>
      <c r="X50" s="264"/>
      <c r="Y50" s="264"/>
      <c r="Z50" s="264"/>
      <c r="AA50" s="265"/>
      <c r="AB50" s="263"/>
      <c r="AC50" s="264"/>
      <c r="AD50" s="264"/>
      <c r="AE50" s="264"/>
      <c r="AF50" s="264"/>
      <c r="AG50" s="265"/>
      <c r="AH50" s="263"/>
      <c r="AI50" s="264"/>
      <c r="AJ50" s="264"/>
      <c r="AK50" s="264"/>
      <c r="AL50" s="264"/>
      <c r="AM50" s="265"/>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x14ac:dyDescent="0.3">
      <c r="A51" s="82"/>
      <c r="B51" s="82"/>
      <c r="C51" s="82"/>
      <c r="D51" s="82"/>
      <c r="E51" s="82"/>
      <c r="F51" s="82"/>
      <c r="G51" s="82"/>
      <c r="H51" s="82"/>
      <c r="I51" s="82"/>
      <c r="J51" s="266"/>
      <c r="K51" s="267"/>
      <c r="L51" s="267"/>
      <c r="M51" s="267"/>
      <c r="N51" s="267"/>
      <c r="O51" s="268"/>
      <c r="P51" s="266"/>
      <c r="Q51" s="267"/>
      <c r="R51" s="267"/>
      <c r="S51" s="267"/>
      <c r="T51" s="267"/>
      <c r="U51" s="268"/>
      <c r="V51" s="266"/>
      <c r="W51" s="267"/>
      <c r="X51" s="267"/>
      <c r="Y51" s="267"/>
      <c r="Z51" s="267"/>
      <c r="AA51" s="268"/>
      <c r="AB51" s="266"/>
      <c r="AC51" s="267"/>
      <c r="AD51" s="267"/>
      <c r="AE51" s="267"/>
      <c r="AF51" s="267"/>
      <c r="AG51" s="268"/>
      <c r="AH51" s="266"/>
      <c r="AI51" s="267"/>
      <c r="AJ51" s="267"/>
      <c r="AK51" s="267"/>
      <c r="AL51" s="267"/>
      <c r="AM51" s="268"/>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x14ac:dyDescent="0.2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x14ac:dyDescent="0.2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x14ac:dyDescent="0.2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x14ac:dyDescent="0.2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x14ac:dyDescent="0.2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x14ac:dyDescent="0.25">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x14ac:dyDescent="0.2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x14ac:dyDescent="0.2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x14ac:dyDescent="0.25">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x14ac:dyDescent="0.2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x14ac:dyDescent="0.2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x14ac:dyDescent="0.2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x14ac:dyDescent="0.25">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x14ac:dyDescent="0.25">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x14ac:dyDescent="0.2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x14ac:dyDescent="0.2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x14ac:dyDescent="0.25">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x14ac:dyDescent="0.2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x14ac:dyDescent="0.25">
      <c r="B137" s="82"/>
      <c r="C137" s="82"/>
      <c r="D137" s="82"/>
      <c r="E137" s="82"/>
      <c r="F137" s="82"/>
      <c r="G137" s="82"/>
      <c r="H137" s="82"/>
      <c r="I137" s="82"/>
    </row>
    <row r="138" spans="2:63" x14ac:dyDescent="0.25">
      <c r="B138" s="82"/>
      <c r="C138" s="82"/>
      <c r="D138" s="82"/>
      <c r="E138" s="82"/>
      <c r="F138" s="82"/>
      <c r="G138" s="82"/>
      <c r="H138" s="82"/>
      <c r="I138" s="82"/>
    </row>
    <row r="139" spans="2:63" x14ac:dyDescent="0.25">
      <c r="B139" s="82"/>
      <c r="C139" s="82"/>
      <c r="D139" s="82"/>
      <c r="E139" s="82"/>
      <c r="F139" s="82"/>
      <c r="G139" s="82"/>
      <c r="H139" s="82"/>
      <c r="I139" s="82"/>
    </row>
    <row r="140" spans="2:63" x14ac:dyDescent="0.25">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x14ac:dyDescent="0.25">
      <c r="A2" s="82"/>
      <c r="B2" s="336" t="s">
        <v>148</v>
      </c>
      <c r="C2" s="337"/>
      <c r="D2" s="337"/>
      <c r="E2" s="337"/>
      <c r="F2" s="337"/>
      <c r="G2" s="337"/>
      <c r="H2" s="337"/>
      <c r="I2" s="337"/>
      <c r="J2" s="276" t="s">
        <v>1</v>
      </c>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x14ac:dyDescent="0.25">
      <c r="A3" s="82"/>
      <c r="B3" s="337"/>
      <c r="C3" s="337"/>
      <c r="D3" s="337"/>
      <c r="E3" s="337"/>
      <c r="F3" s="337"/>
      <c r="G3" s="337"/>
      <c r="H3" s="337"/>
      <c r="I3" s="337"/>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x14ac:dyDescent="0.25">
      <c r="A4" s="82"/>
      <c r="B4" s="337"/>
      <c r="C4" s="337"/>
      <c r="D4" s="337"/>
      <c r="E4" s="337"/>
      <c r="F4" s="337"/>
      <c r="G4" s="337"/>
      <c r="H4" s="337"/>
      <c r="I4" s="337"/>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x14ac:dyDescent="0.25">
      <c r="A6" s="82"/>
      <c r="B6" s="222" t="s">
        <v>3</v>
      </c>
      <c r="C6" s="222"/>
      <c r="D6" s="223"/>
      <c r="E6" s="319" t="s">
        <v>109</v>
      </c>
      <c r="F6" s="320"/>
      <c r="G6" s="320"/>
      <c r="H6" s="320"/>
      <c r="I6" s="338"/>
      <c r="J6" s="44" t="str">
        <f>IF(AND('Mapa final'!$Z$18="Muy Alta",'Mapa final'!$AB$18="Leve"),CONCATENATE("R1C",'Mapa final'!$P$18),"")</f>
        <v/>
      </c>
      <c r="K6" s="45" t="str">
        <f>IF(AND('Mapa final'!$Z$19="Muy Alta",'Mapa final'!$AB$19="Leve"),CONCATENATE("R1C",'Mapa final'!$P$19),"")</f>
        <v/>
      </c>
      <c r="L6" s="45" t="str">
        <f>IF(AND('Mapa final'!$Z$20="Muy Alta",'Mapa final'!$AB$20="Leve"),CONCATENATE("R1C",'Mapa final'!$P$20),"")</f>
        <v/>
      </c>
      <c r="M6" s="45" t="str">
        <f>IF(AND('Mapa final'!$Z$21="Muy Alta",'Mapa final'!$AB$21="Leve"),CONCATENATE("R1C",'Mapa final'!$P$21),"")</f>
        <v/>
      </c>
      <c r="N6" s="45" t="str">
        <f>IF(AND('Mapa final'!$Z$22="Muy Alta",'Mapa final'!$AB$22="Leve"),CONCATENATE("R1C",'Mapa final'!$P$22),"")</f>
        <v/>
      </c>
      <c r="O6" s="46" t="str">
        <f>IF(AND('Mapa final'!$Z$23="Muy Alta",'Mapa final'!$AB$23="Leve"),CONCATENATE("R1C",'Mapa final'!$P$23),"")</f>
        <v/>
      </c>
      <c r="P6" s="44" t="str">
        <f>IF(AND('Mapa final'!$Z$18="Muy Alta",'Mapa final'!$AB$18="Menor"),CONCATENATE("R1C",'Mapa final'!$P$18),"")</f>
        <v/>
      </c>
      <c r="Q6" s="45" t="str">
        <f>IF(AND('Mapa final'!$Z$19="Muy Alta",'Mapa final'!$AB$19="Menor"),CONCATENATE("R1C",'Mapa final'!$P$19),"")</f>
        <v/>
      </c>
      <c r="R6" s="45" t="str">
        <f>IF(AND('Mapa final'!$Z$20="Muy Alta",'Mapa final'!$AB$20="Menor"),CONCATENATE("R1C",'Mapa final'!$P$20),"")</f>
        <v/>
      </c>
      <c r="S6" s="45" t="str">
        <f>IF(AND('Mapa final'!$Z$21="Muy Alta",'Mapa final'!$AB$21="Menor"),CONCATENATE("R1C",'Mapa final'!$P$21),"")</f>
        <v/>
      </c>
      <c r="T6" s="45" t="str">
        <f>IF(AND('Mapa final'!$Z$22="Muy Alta",'Mapa final'!$AB$22="Menor"),CONCATENATE("R1C",'Mapa final'!$P$22),"")</f>
        <v/>
      </c>
      <c r="U6" s="46" t="str">
        <f>IF(AND('Mapa final'!$Z$23="Muy Alta",'Mapa final'!$AB$23="Menor"),CONCATENATE("R1C",'Mapa final'!$P$23),"")</f>
        <v/>
      </c>
      <c r="V6" s="44" t="str">
        <f>IF(AND('Mapa final'!$Z$18="Muy Alta",'Mapa final'!$AB$18="Moderado"),CONCATENATE("R1C",'Mapa final'!$P$18),"")</f>
        <v/>
      </c>
      <c r="W6" s="45" t="str">
        <f>IF(AND('Mapa final'!$Z$19="Muy Alta",'Mapa final'!$AB$19="Moderado"),CONCATENATE("R1C",'Mapa final'!$P$19),"")</f>
        <v/>
      </c>
      <c r="X6" s="45" t="str">
        <f>IF(AND('Mapa final'!$Z$20="Muy Alta",'Mapa final'!$AB$20="Moderado"),CONCATENATE("R1C",'Mapa final'!$P$20),"")</f>
        <v/>
      </c>
      <c r="Y6" s="45" t="str">
        <f>IF(AND('Mapa final'!$Z$21="Muy Alta",'Mapa final'!$AB$21="Moderado"),CONCATENATE("R1C",'Mapa final'!$P$21),"")</f>
        <v/>
      </c>
      <c r="Z6" s="45" t="str">
        <f>IF(AND('Mapa final'!$Z$22="Muy Alta",'Mapa final'!$AB$22="Moderado"),CONCATENATE("R1C",'Mapa final'!$P$22),"")</f>
        <v/>
      </c>
      <c r="AA6" s="46" t="str">
        <f>IF(AND('Mapa final'!$Z$23="Muy Alta",'Mapa final'!$AB$23="Moderado"),CONCATENATE("R1C",'Mapa final'!$P$23),"")</f>
        <v/>
      </c>
      <c r="AB6" s="44" t="str">
        <f>IF(AND('Mapa final'!$Z$18="Muy Alta",'Mapa final'!$AB$18="Mayor"),CONCATENATE("R1C",'Mapa final'!$P$18),"")</f>
        <v/>
      </c>
      <c r="AC6" s="45" t="str">
        <f>IF(AND('Mapa final'!$Z$19="Muy Alta",'Mapa final'!$AB$19="Mayor"),CONCATENATE("R1C",'Mapa final'!$P$19),"")</f>
        <v/>
      </c>
      <c r="AD6" s="45" t="str">
        <f>IF(AND('Mapa final'!$Z$20="Muy Alta",'Mapa final'!$AB$20="Mayor"),CONCATENATE("R1C",'Mapa final'!$P$20),"")</f>
        <v/>
      </c>
      <c r="AE6" s="45" t="str">
        <f>IF(AND('Mapa final'!$Z$21="Muy Alta",'Mapa final'!$AB$21="Mayor"),CONCATENATE("R1C",'Mapa final'!$P$21),"")</f>
        <v/>
      </c>
      <c r="AF6" s="45" t="str">
        <f>IF(AND('Mapa final'!$Z$22="Muy Alta",'Mapa final'!$AB$22="Mayor"),CONCATENATE("R1C",'Mapa final'!$P$22),"")</f>
        <v/>
      </c>
      <c r="AG6" s="46" t="str">
        <f>IF(AND('Mapa final'!$Z$23="Muy Alta",'Mapa final'!$AB$23="Mayor"),CONCATENATE("R1C",'Mapa final'!$P$23),"")</f>
        <v/>
      </c>
      <c r="AH6" s="47" t="str">
        <f>IF(AND('Mapa final'!$Z$18="Muy Alta",'Mapa final'!$AB$18="Catastrófico"),CONCATENATE("R1C",'Mapa final'!$P$18),"")</f>
        <v/>
      </c>
      <c r="AI6" s="48" t="str">
        <f>IF(AND('Mapa final'!$Z$19="Muy Alta",'Mapa final'!$AB$19="Catastrófico"),CONCATENATE("R1C",'Mapa final'!$P$19),"")</f>
        <v/>
      </c>
      <c r="AJ6" s="48" t="str">
        <f>IF(AND('Mapa final'!$Z$20="Muy Alta",'Mapa final'!$AB$20="Catastrófico"),CONCATENATE("R1C",'Mapa final'!$P$20),"")</f>
        <v/>
      </c>
      <c r="AK6" s="48" t="str">
        <f>IF(AND('Mapa final'!$Z$21="Muy Alta",'Mapa final'!$AB$21="Catastrófico"),CONCATENATE("R1C",'Mapa final'!$P$21),"")</f>
        <v/>
      </c>
      <c r="AL6" s="48" t="str">
        <f>IF(AND('Mapa final'!$Z$22="Muy Alta",'Mapa final'!$AB$22="Catastrófico"),CONCATENATE("R1C",'Mapa final'!$P$22),"")</f>
        <v/>
      </c>
      <c r="AM6" s="49" t="str">
        <f>IF(AND('Mapa final'!$Z$23="Muy Alta",'Mapa final'!$AB$23="Catastrófico"),CONCATENATE("R1C",'Mapa final'!$P$23),"")</f>
        <v/>
      </c>
      <c r="AN6" s="82"/>
      <c r="AO6" s="327" t="s">
        <v>72</v>
      </c>
      <c r="AP6" s="328"/>
      <c r="AQ6" s="328"/>
      <c r="AR6" s="328"/>
      <c r="AS6" s="328"/>
      <c r="AT6" s="329"/>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x14ac:dyDescent="0.25">
      <c r="A7" s="82"/>
      <c r="B7" s="222"/>
      <c r="C7" s="222"/>
      <c r="D7" s="223"/>
      <c r="E7" s="323"/>
      <c r="F7" s="324"/>
      <c r="G7" s="324"/>
      <c r="H7" s="324"/>
      <c r="I7" s="339"/>
      <c r="J7" s="50" t="str">
        <f>IF(AND('Mapa final'!$Z$24="Muy Alta",'Mapa final'!$AB$24="Leve"),CONCATENATE("R2C",'Mapa final'!$P$24),"")</f>
        <v/>
      </c>
      <c r="K7" s="51" t="str">
        <f>IF(AND('Mapa final'!$Z$25="Muy Alta",'Mapa final'!$AB$25="Leve"),CONCATENATE("R2C",'Mapa final'!$P$25),"")</f>
        <v/>
      </c>
      <c r="L7" s="51" t="str">
        <f>IF(AND('Mapa final'!$Z$26="Muy Alta",'Mapa final'!$AB$26="Leve"),CONCATENATE("R2C",'Mapa final'!$P$26),"")</f>
        <v/>
      </c>
      <c r="M7" s="51" t="str">
        <f>IF(AND('Mapa final'!$Z$27="Muy Alta",'Mapa final'!$AB$27="Leve"),CONCATENATE("R2C",'Mapa final'!$P$27),"")</f>
        <v/>
      </c>
      <c r="N7" s="51" t="str">
        <f>IF(AND('Mapa final'!$Z$28="Muy Alta",'Mapa final'!$AB$28="Leve"),CONCATENATE("R2C",'Mapa final'!$P$28),"")</f>
        <v/>
      </c>
      <c r="O7" s="52" t="str">
        <f>IF(AND('Mapa final'!$Z$29="Muy Alta",'Mapa final'!$AB$29="Leve"),CONCATENATE("R2C",'Mapa final'!$P$29),"")</f>
        <v/>
      </c>
      <c r="P7" s="50" t="str">
        <f>IF(AND('Mapa final'!$Z$24="Muy Alta",'Mapa final'!$AB$24="Menor"),CONCATENATE("R2C",'Mapa final'!$P$24),"")</f>
        <v/>
      </c>
      <c r="Q7" s="51" t="str">
        <f>IF(AND('Mapa final'!$Z$25="Muy Alta",'Mapa final'!$AB$25="Menor"),CONCATENATE("R2C",'Mapa final'!$P$25),"")</f>
        <v/>
      </c>
      <c r="R7" s="51" t="str">
        <f>IF(AND('Mapa final'!$Z$26="Muy Alta",'Mapa final'!$AB$26="Menor"),CONCATENATE("R2C",'Mapa final'!$P$26),"")</f>
        <v/>
      </c>
      <c r="S7" s="51" t="str">
        <f>IF(AND('Mapa final'!$Z$27="Muy Alta",'Mapa final'!$AB$27="Menor"),CONCATENATE("R2C",'Mapa final'!$P$27),"")</f>
        <v/>
      </c>
      <c r="T7" s="51" t="str">
        <f>IF(AND('Mapa final'!$Z$28="Muy Alta",'Mapa final'!$AB$28="Menor"),CONCATENATE("R2C",'Mapa final'!$P$28),"")</f>
        <v/>
      </c>
      <c r="U7" s="52" t="str">
        <f>IF(AND('Mapa final'!$Z$29="Muy Alta",'Mapa final'!$AB$29="Menor"),CONCATENATE("R2C",'Mapa final'!$P$29),"")</f>
        <v/>
      </c>
      <c r="V7" s="50" t="str">
        <f>IF(AND('Mapa final'!$Z$24="Muy Alta",'Mapa final'!$AB$24="Moderado"),CONCATENATE("R2C",'Mapa final'!$P$24),"")</f>
        <v/>
      </c>
      <c r="W7" s="51" t="str">
        <f>IF(AND('Mapa final'!$Z$25="Muy Alta",'Mapa final'!$AB$25="Moderado"),CONCATENATE("R2C",'Mapa final'!$P$25),"")</f>
        <v/>
      </c>
      <c r="X7" s="51" t="str">
        <f>IF(AND('Mapa final'!$Z$26="Muy Alta",'Mapa final'!$AB$26="Moderado"),CONCATENATE("R2C",'Mapa final'!$P$26),"")</f>
        <v/>
      </c>
      <c r="Y7" s="51" t="str">
        <f>IF(AND('Mapa final'!$Z$27="Muy Alta",'Mapa final'!$AB$27="Moderado"),CONCATENATE("R2C",'Mapa final'!$P$27),"")</f>
        <v/>
      </c>
      <c r="Z7" s="51" t="str">
        <f>IF(AND('Mapa final'!$Z$28="Muy Alta",'Mapa final'!$AB$28="Moderado"),CONCATENATE("R2C",'Mapa final'!$P$28),"")</f>
        <v/>
      </c>
      <c r="AA7" s="52" t="str">
        <f>IF(AND('Mapa final'!$Z$29="Muy Alta",'Mapa final'!$AB$29="Moderado"),CONCATENATE("R2C",'Mapa final'!$P$29),"")</f>
        <v/>
      </c>
      <c r="AB7" s="50" t="str">
        <f>IF(AND('Mapa final'!$Z$24="Muy Alta",'Mapa final'!$AB$24="Mayor"),CONCATENATE("R2C",'Mapa final'!$P$24),"")</f>
        <v/>
      </c>
      <c r="AC7" s="51" t="str">
        <f>IF(AND('Mapa final'!$Z$25="Muy Alta",'Mapa final'!$AB$25="Mayor"),CONCATENATE("R2C",'Mapa final'!$P$25),"")</f>
        <v/>
      </c>
      <c r="AD7" s="51" t="str">
        <f>IF(AND('Mapa final'!$Z$26="Muy Alta",'Mapa final'!$AB$26="Mayor"),CONCATENATE("R2C",'Mapa final'!$P$26),"")</f>
        <v/>
      </c>
      <c r="AE7" s="51" t="str">
        <f>IF(AND('Mapa final'!$Z$27="Muy Alta",'Mapa final'!$AB$27="Mayor"),CONCATENATE("R2C",'Mapa final'!$P$27),"")</f>
        <v/>
      </c>
      <c r="AF7" s="51" t="str">
        <f>IF(AND('Mapa final'!$Z$28="Muy Alta",'Mapa final'!$AB$28="Mayor"),CONCATENATE("R2C",'Mapa final'!$P$28),"")</f>
        <v/>
      </c>
      <c r="AG7" s="52" t="str">
        <f>IF(AND('Mapa final'!$Z$29="Muy Alta",'Mapa final'!$AB$29="Mayor"),CONCATENATE("R2C",'Mapa final'!$P$29),"")</f>
        <v/>
      </c>
      <c r="AH7" s="53" t="str">
        <f>IF(AND('Mapa final'!$Z$24="Muy Alta",'Mapa final'!$AB$24="Catastrófico"),CONCATENATE("R2C",'Mapa final'!$P$24),"")</f>
        <v/>
      </c>
      <c r="AI7" s="54" t="str">
        <f>IF(AND('Mapa final'!$Z$25="Muy Alta",'Mapa final'!$AB$25="Catastrófico"),CONCATENATE("R2C",'Mapa final'!$P$25),"")</f>
        <v/>
      </c>
      <c r="AJ7" s="54" t="str">
        <f>IF(AND('Mapa final'!$Z$26="Muy Alta",'Mapa final'!$AB$26="Catastrófico"),CONCATENATE("R2C",'Mapa final'!$P$26),"")</f>
        <v/>
      </c>
      <c r="AK7" s="54" t="str">
        <f>IF(AND('Mapa final'!$Z$27="Muy Alta",'Mapa final'!$AB$27="Catastrófico"),CONCATENATE("R2C",'Mapa final'!$P$27),"")</f>
        <v/>
      </c>
      <c r="AL7" s="54" t="str">
        <f>IF(AND('Mapa final'!$Z$28="Muy Alta",'Mapa final'!$AB$28="Catastrófico"),CONCATENATE("R2C",'Mapa final'!$P$28),"")</f>
        <v/>
      </c>
      <c r="AM7" s="55" t="str">
        <f>IF(AND('Mapa final'!$Z$29="Muy Alta",'Mapa final'!$AB$29="Catastrófico"),CONCATENATE("R2C",'Mapa final'!$P$29),"")</f>
        <v/>
      </c>
      <c r="AN7" s="82"/>
      <c r="AO7" s="330"/>
      <c r="AP7" s="331"/>
      <c r="AQ7" s="331"/>
      <c r="AR7" s="331"/>
      <c r="AS7" s="331"/>
      <c r="AT7" s="33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x14ac:dyDescent="0.25">
      <c r="A8" s="82"/>
      <c r="B8" s="222"/>
      <c r="C8" s="222"/>
      <c r="D8" s="223"/>
      <c r="E8" s="323"/>
      <c r="F8" s="324"/>
      <c r="G8" s="324"/>
      <c r="H8" s="324"/>
      <c r="I8" s="339"/>
      <c r="J8" s="50" t="str">
        <f>IF(AND('Mapa final'!$Z$30="Muy Alta",'Mapa final'!$AB$30="Leve"),CONCATENATE("R3C",'Mapa final'!$P$30),"")</f>
        <v/>
      </c>
      <c r="K8" s="51" t="str">
        <f>IF(AND('Mapa final'!$Z$31="Muy Alta",'Mapa final'!$AB$31="Leve"),CONCATENATE("R3C",'Mapa final'!$P$31),"")</f>
        <v/>
      </c>
      <c r="L8" s="51" t="str">
        <f>IF(AND('Mapa final'!$Z$32="Muy Alta",'Mapa final'!$AB$32="Leve"),CONCATENATE("R3C",'Mapa final'!$P$32),"")</f>
        <v/>
      </c>
      <c r="M8" s="51" t="str">
        <f>IF(AND('Mapa final'!$Z$33="Muy Alta",'Mapa final'!$AB$33="Leve"),CONCATENATE("R3C",'Mapa final'!$P$33),"")</f>
        <v/>
      </c>
      <c r="N8" s="51" t="str">
        <f>IF(AND('Mapa final'!$Z$34="Muy Alta",'Mapa final'!$AB$34="Leve"),CONCATENATE("R3C",'Mapa final'!$P$34),"")</f>
        <v/>
      </c>
      <c r="O8" s="52" t="str">
        <f>IF(AND('Mapa final'!$Z$35="Muy Alta",'Mapa final'!$AB$35="Leve"),CONCATENATE("R3C",'Mapa final'!$P$35),"")</f>
        <v/>
      </c>
      <c r="P8" s="50" t="str">
        <f>IF(AND('Mapa final'!$Z$30="Muy Alta",'Mapa final'!$AB$30="Menor"),CONCATENATE("R3C",'Mapa final'!$P$30),"")</f>
        <v/>
      </c>
      <c r="Q8" s="51" t="str">
        <f>IF(AND('Mapa final'!$Z$31="Muy Alta",'Mapa final'!$AB$31="Menor"),CONCATENATE("R3C",'Mapa final'!$P$31),"")</f>
        <v/>
      </c>
      <c r="R8" s="51" t="str">
        <f>IF(AND('Mapa final'!$Z$32="Muy Alta",'Mapa final'!$AB$32="Menor"),CONCATENATE("R3C",'Mapa final'!$P$32),"")</f>
        <v/>
      </c>
      <c r="S8" s="51" t="str">
        <f>IF(AND('Mapa final'!$Z$33="Muy Alta",'Mapa final'!$AB$33="Menor"),CONCATENATE("R3C",'Mapa final'!$P$33),"")</f>
        <v/>
      </c>
      <c r="T8" s="51" t="str">
        <f>IF(AND('Mapa final'!$Z$34="Muy Alta",'Mapa final'!$AB$34="Menor"),CONCATENATE("R3C",'Mapa final'!$P$34),"")</f>
        <v/>
      </c>
      <c r="U8" s="52" t="str">
        <f>IF(AND('Mapa final'!$Z$35="Muy Alta",'Mapa final'!$AB$35="Menor"),CONCATENATE("R3C",'Mapa final'!$P$35),"")</f>
        <v/>
      </c>
      <c r="V8" s="50" t="str">
        <f>IF(AND('Mapa final'!$Z$30="Muy Alta",'Mapa final'!$AB$30="Moderado"),CONCATENATE("R3C",'Mapa final'!$P$30),"")</f>
        <v/>
      </c>
      <c r="W8" s="51" t="str">
        <f>IF(AND('Mapa final'!$Z$31="Muy Alta",'Mapa final'!$AB$31="Moderado"),CONCATENATE("R3C",'Mapa final'!$P$31),"")</f>
        <v/>
      </c>
      <c r="X8" s="51" t="str">
        <f>IF(AND('Mapa final'!$Z$32="Muy Alta",'Mapa final'!$AB$32="Moderado"),CONCATENATE("R3C",'Mapa final'!$P$32),"")</f>
        <v/>
      </c>
      <c r="Y8" s="51" t="str">
        <f>IF(AND('Mapa final'!$Z$33="Muy Alta",'Mapa final'!$AB$33="Moderado"),CONCATENATE("R3C",'Mapa final'!$P$33),"")</f>
        <v/>
      </c>
      <c r="Z8" s="51" t="str">
        <f>IF(AND('Mapa final'!$Z$34="Muy Alta",'Mapa final'!$AB$34="Moderado"),CONCATENATE("R3C",'Mapa final'!$P$34),"")</f>
        <v/>
      </c>
      <c r="AA8" s="52" t="str">
        <f>IF(AND('Mapa final'!$Z$35="Muy Alta",'Mapa final'!$AB$35="Moderado"),CONCATENATE("R3C",'Mapa final'!$P$35),"")</f>
        <v/>
      </c>
      <c r="AB8" s="50" t="str">
        <f>IF(AND('Mapa final'!$Z$30="Muy Alta",'Mapa final'!$AB$30="Mayor"),CONCATENATE("R3C",'Mapa final'!$P$30),"")</f>
        <v/>
      </c>
      <c r="AC8" s="51" t="str">
        <f>IF(AND('Mapa final'!$Z$31="Muy Alta",'Mapa final'!$AB$31="Mayor"),CONCATENATE("R3C",'Mapa final'!$P$31),"")</f>
        <v/>
      </c>
      <c r="AD8" s="51" t="str">
        <f>IF(AND('Mapa final'!$Z$32="Muy Alta",'Mapa final'!$AB$32="Mayor"),CONCATENATE("R3C",'Mapa final'!$P$32),"")</f>
        <v/>
      </c>
      <c r="AE8" s="51" t="str">
        <f>IF(AND('Mapa final'!$Z$33="Muy Alta",'Mapa final'!$AB$33="Mayor"),CONCATENATE("R3C",'Mapa final'!$P$33),"")</f>
        <v/>
      </c>
      <c r="AF8" s="51" t="str">
        <f>IF(AND('Mapa final'!$Z$34="Muy Alta",'Mapa final'!$AB$34="Mayor"),CONCATENATE("R3C",'Mapa final'!$P$34),"")</f>
        <v/>
      </c>
      <c r="AG8" s="52" t="str">
        <f>IF(AND('Mapa final'!$Z$35="Muy Alta",'Mapa final'!$AB$35="Mayor"),CONCATENATE("R3C",'Mapa final'!$P$35),"")</f>
        <v/>
      </c>
      <c r="AH8" s="53" t="str">
        <f>IF(AND('Mapa final'!$Z$30="Muy Alta",'Mapa final'!$AB$30="Catastrófico"),CONCATENATE("R3C",'Mapa final'!$P$30),"")</f>
        <v/>
      </c>
      <c r="AI8" s="54" t="str">
        <f>IF(AND('Mapa final'!$Z$31="Muy Alta",'Mapa final'!$AB$31="Catastrófico"),CONCATENATE("R3C",'Mapa final'!$P$31),"")</f>
        <v/>
      </c>
      <c r="AJ8" s="54" t="str">
        <f>IF(AND('Mapa final'!$Z$32="Muy Alta",'Mapa final'!$AB$32="Catastrófico"),CONCATENATE("R3C",'Mapa final'!$P$32),"")</f>
        <v/>
      </c>
      <c r="AK8" s="54" t="str">
        <f>IF(AND('Mapa final'!$Z$33="Muy Alta",'Mapa final'!$AB$33="Catastrófico"),CONCATENATE("R3C",'Mapa final'!$P$33),"")</f>
        <v/>
      </c>
      <c r="AL8" s="54" t="str">
        <f>IF(AND('Mapa final'!$Z$34="Muy Alta",'Mapa final'!$AB$34="Catastrófico"),CONCATENATE("R3C",'Mapa final'!$P$34),"")</f>
        <v/>
      </c>
      <c r="AM8" s="55" t="str">
        <f>IF(AND('Mapa final'!$Z$35="Muy Alta",'Mapa final'!$AB$35="Catastrófico"),CONCATENATE("R3C",'Mapa final'!$P$35),"")</f>
        <v/>
      </c>
      <c r="AN8" s="82"/>
      <c r="AO8" s="330"/>
      <c r="AP8" s="331"/>
      <c r="AQ8" s="331"/>
      <c r="AR8" s="331"/>
      <c r="AS8" s="331"/>
      <c r="AT8" s="33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x14ac:dyDescent="0.25">
      <c r="A9" s="82"/>
      <c r="B9" s="222"/>
      <c r="C9" s="222"/>
      <c r="D9" s="223"/>
      <c r="E9" s="323"/>
      <c r="F9" s="324"/>
      <c r="G9" s="324"/>
      <c r="H9" s="324"/>
      <c r="I9" s="339"/>
      <c r="J9" s="50" t="str">
        <f>IF(AND('Mapa final'!$Z$36="Muy Alta",'Mapa final'!$AB$36="Leve"),CONCATENATE("R4C",'Mapa final'!$P$36),"")</f>
        <v/>
      </c>
      <c r="K9" s="51" t="str">
        <f>IF(AND('Mapa final'!$Z$37="Muy Alta",'Mapa final'!$AB$37="Leve"),CONCATENATE("R4C",'Mapa final'!$P$37),"")</f>
        <v/>
      </c>
      <c r="L9" s="56" t="str">
        <f>IF(AND('Mapa final'!$Z$38="Muy Alta",'Mapa final'!$AB$38="Leve"),CONCATENATE("R4C",'Mapa final'!$P$38),"")</f>
        <v/>
      </c>
      <c r="M9" s="56" t="str">
        <f>IF(AND('Mapa final'!$Z$39="Muy Alta",'Mapa final'!$AB$39="Leve"),CONCATENATE("R4C",'Mapa final'!$P$39),"")</f>
        <v/>
      </c>
      <c r="N9" s="56" t="str">
        <f>IF(AND('Mapa final'!$Z$40="Muy Alta",'Mapa final'!$AB$40="Leve"),CONCATENATE("R4C",'Mapa final'!$P$40),"")</f>
        <v/>
      </c>
      <c r="O9" s="52" t="str">
        <f>IF(AND('Mapa final'!$Z$41="Muy Alta",'Mapa final'!$AB$41="Leve"),CONCATENATE("R4C",'Mapa final'!$P$41),"")</f>
        <v/>
      </c>
      <c r="P9" s="50" t="str">
        <f>IF(AND('Mapa final'!$Z$36="Muy Alta",'Mapa final'!$AB$36="Menor"),CONCATENATE("R4C",'Mapa final'!$P$36),"")</f>
        <v/>
      </c>
      <c r="Q9" s="51" t="str">
        <f>IF(AND('Mapa final'!$Z$37="Muy Alta",'Mapa final'!$AB$37="Menor"),CONCATENATE("R4C",'Mapa final'!$P$37),"")</f>
        <v/>
      </c>
      <c r="R9" s="56" t="str">
        <f>IF(AND('Mapa final'!$Z$38="Muy Alta",'Mapa final'!$AB$38="Menor"),CONCATENATE("R4C",'Mapa final'!$P$38),"")</f>
        <v/>
      </c>
      <c r="S9" s="56" t="str">
        <f>IF(AND('Mapa final'!$Z$39="Muy Alta",'Mapa final'!$AB$39="Menor"),CONCATENATE("R4C",'Mapa final'!$P$39),"")</f>
        <v/>
      </c>
      <c r="T9" s="56" t="str">
        <f>IF(AND('Mapa final'!$Z$40="Muy Alta",'Mapa final'!$AB$40="Menor"),CONCATENATE("R4C",'Mapa final'!$P$40),"")</f>
        <v/>
      </c>
      <c r="U9" s="52" t="str">
        <f>IF(AND('Mapa final'!$Z$41="Muy Alta",'Mapa final'!$AB$41="Menor"),CONCATENATE("R4C",'Mapa final'!$P$41),"")</f>
        <v/>
      </c>
      <c r="V9" s="50" t="str">
        <f>IF(AND('Mapa final'!$Z$36="Muy Alta",'Mapa final'!$AB$36="Moderado"),CONCATENATE("R4C",'Mapa final'!$P$36),"")</f>
        <v/>
      </c>
      <c r="W9" s="51" t="str">
        <f>IF(AND('Mapa final'!$Z$37="Muy Alta",'Mapa final'!$AB$37="Moderado"),CONCATENATE("R4C",'Mapa final'!$P$37),"")</f>
        <v/>
      </c>
      <c r="X9" s="56" t="str">
        <f>IF(AND('Mapa final'!$Z$38="Muy Alta",'Mapa final'!$AB$38="Moderado"),CONCATENATE("R4C",'Mapa final'!$P$38),"")</f>
        <v/>
      </c>
      <c r="Y9" s="56" t="str">
        <f>IF(AND('Mapa final'!$Z$39="Muy Alta",'Mapa final'!$AB$39="Moderado"),CONCATENATE("R4C",'Mapa final'!$P$39),"")</f>
        <v/>
      </c>
      <c r="Z9" s="56" t="str">
        <f>IF(AND('Mapa final'!$Z$40="Muy Alta",'Mapa final'!$AB$40="Moderado"),CONCATENATE("R4C",'Mapa final'!$P$40),"")</f>
        <v/>
      </c>
      <c r="AA9" s="52" t="str">
        <f>IF(AND('Mapa final'!$Z$41="Muy Alta",'Mapa final'!$AB$41="Moderado"),CONCATENATE("R4C",'Mapa final'!$P$41),"")</f>
        <v/>
      </c>
      <c r="AB9" s="50" t="str">
        <f>IF(AND('Mapa final'!$Z$36="Muy Alta",'Mapa final'!$AB$36="Mayor"),CONCATENATE("R4C",'Mapa final'!$P$36),"")</f>
        <v/>
      </c>
      <c r="AC9" s="51" t="str">
        <f>IF(AND('Mapa final'!$Z$37="Muy Alta",'Mapa final'!$AB$37="Mayor"),CONCATENATE("R4C",'Mapa final'!$P$37),"")</f>
        <v/>
      </c>
      <c r="AD9" s="56" t="str">
        <f>IF(AND('Mapa final'!$Z$38="Muy Alta",'Mapa final'!$AB$38="Mayor"),CONCATENATE("R4C",'Mapa final'!$P$38),"")</f>
        <v/>
      </c>
      <c r="AE9" s="56" t="str">
        <f>IF(AND('Mapa final'!$Z$39="Muy Alta",'Mapa final'!$AB$39="Mayor"),CONCATENATE("R4C",'Mapa final'!$P$39),"")</f>
        <v/>
      </c>
      <c r="AF9" s="56" t="str">
        <f>IF(AND('Mapa final'!$Z$40="Muy Alta",'Mapa final'!$AB$40="Mayor"),CONCATENATE("R4C",'Mapa final'!$P$40),"")</f>
        <v/>
      </c>
      <c r="AG9" s="52" t="str">
        <f>IF(AND('Mapa final'!$Z$41="Muy Alta",'Mapa final'!$AB$41="Mayor"),CONCATENATE("R4C",'Mapa final'!$P$41),"")</f>
        <v/>
      </c>
      <c r="AH9" s="53" t="str">
        <f>IF(AND('Mapa final'!$Z$36="Muy Alta",'Mapa final'!$AB$36="Catastrófico"),CONCATENATE("R4C",'Mapa final'!$P$36),"")</f>
        <v/>
      </c>
      <c r="AI9" s="54" t="str">
        <f>IF(AND('Mapa final'!$Z$37="Muy Alta",'Mapa final'!$AB$37="Catastrófico"),CONCATENATE("R4C",'Mapa final'!$P$37),"")</f>
        <v/>
      </c>
      <c r="AJ9" s="54" t="str">
        <f>IF(AND('Mapa final'!$Z$38="Muy Alta",'Mapa final'!$AB$38="Catastrófico"),CONCATENATE("R4C",'Mapa final'!$P$38),"")</f>
        <v/>
      </c>
      <c r="AK9" s="54" t="str">
        <f>IF(AND('Mapa final'!$Z$39="Muy Alta",'Mapa final'!$AB$39="Catastrófico"),CONCATENATE("R4C",'Mapa final'!$P$39),"")</f>
        <v/>
      </c>
      <c r="AL9" s="54" t="str">
        <f>IF(AND('Mapa final'!$Z$40="Muy Alta",'Mapa final'!$AB$40="Catastrófico"),CONCATENATE("R4C",'Mapa final'!$P$40),"")</f>
        <v/>
      </c>
      <c r="AM9" s="55" t="str">
        <f>IF(AND('Mapa final'!$Z$41="Muy Alta",'Mapa final'!$AB$41="Catastrófico"),CONCATENATE("R4C",'Mapa final'!$P$41),"")</f>
        <v/>
      </c>
      <c r="AN9" s="82"/>
      <c r="AO9" s="330"/>
      <c r="AP9" s="331"/>
      <c r="AQ9" s="331"/>
      <c r="AR9" s="331"/>
      <c r="AS9" s="331"/>
      <c r="AT9" s="33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x14ac:dyDescent="0.25">
      <c r="A10" s="82"/>
      <c r="B10" s="222"/>
      <c r="C10" s="222"/>
      <c r="D10" s="223"/>
      <c r="E10" s="323"/>
      <c r="F10" s="324"/>
      <c r="G10" s="324"/>
      <c r="H10" s="324"/>
      <c r="I10" s="339"/>
      <c r="J10" s="50" t="str">
        <f>IF(AND('Mapa final'!$Z$42="Muy Alta",'Mapa final'!$AB$42="Leve"),CONCATENATE("R5C",'Mapa final'!$P$42),"")</f>
        <v/>
      </c>
      <c r="K10" s="51" t="str">
        <f>IF(AND('Mapa final'!$Z$43="Muy Alta",'Mapa final'!$AB$43="Leve"),CONCATENATE("R5C",'Mapa final'!$P$43),"")</f>
        <v/>
      </c>
      <c r="L10" s="56" t="str">
        <f>IF(AND('Mapa final'!$Z$44="Muy Alta",'Mapa final'!$AB$44="Leve"),CONCATENATE("R5C",'Mapa final'!$P$44),"")</f>
        <v/>
      </c>
      <c r="M10" s="56" t="str">
        <f>IF(AND('Mapa final'!$Z$45="Muy Alta",'Mapa final'!$AB$45="Leve"),CONCATENATE("R5C",'Mapa final'!$P$45),"")</f>
        <v/>
      </c>
      <c r="N10" s="56" t="str">
        <f>IF(AND('Mapa final'!$Z$46="Muy Alta",'Mapa final'!$AB$46="Leve"),CONCATENATE("R5C",'Mapa final'!$P$46),"")</f>
        <v/>
      </c>
      <c r="O10" s="52" t="str">
        <f>IF(AND('Mapa final'!$Z$47="Muy Alta",'Mapa final'!$AB$47="Leve"),CONCATENATE("R5C",'Mapa final'!$P$47),"")</f>
        <v/>
      </c>
      <c r="P10" s="50" t="str">
        <f>IF(AND('Mapa final'!$Z$42="Muy Alta",'Mapa final'!$AB$42="Menor"),CONCATENATE("R5C",'Mapa final'!$P$42),"")</f>
        <v/>
      </c>
      <c r="Q10" s="51" t="str">
        <f>IF(AND('Mapa final'!$Z$43="Muy Alta",'Mapa final'!$AB$43="Menor"),CONCATENATE("R5C",'Mapa final'!$P$43),"")</f>
        <v/>
      </c>
      <c r="R10" s="56" t="str">
        <f>IF(AND('Mapa final'!$Z$44="Muy Alta",'Mapa final'!$AB$44="Menor"),CONCATENATE("R5C",'Mapa final'!$P$44),"")</f>
        <v/>
      </c>
      <c r="S10" s="56" t="str">
        <f>IF(AND('Mapa final'!$Z$45="Muy Alta",'Mapa final'!$AB$45="Menor"),CONCATENATE("R5C",'Mapa final'!$P$45),"")</f>
        <v/>
      </c>
      <c r="T10" s="56" t="str">
        <f>IF(AND('Mapa final'!$Z$46="Muy Alta",'Mapa final'!$AB$46="Menor"),CONCATENATE("R5C",'Mapa final'!$P$46),"")</f>
        <v/>
      </c>
      <c r="U10" s="52" t="str">
        <f>IF(AND('Mapa final'!$Z$47="Muy Alta",'Mapa final'!$AB$47="Menor"),CONCATENATE("R5C",'Mapa final'!$P$47),"")</f>
        <v/>
      </c>
      <c r="V10" s="50" t="str">
        <f>IF(AND('Mapa final'!$Z$42="Muy Alta",'Mapa final'!$AB$42="Moderado"),CONCATENATE("R5C",'Mapa final'!$P$42),"")</f>
        <v/>
      </c>
      <c r="W10" s="51" t="str">
        <f>IF(AND('Mapa final'!$Z$43="Muy Alta",'Mapa final'!$AB$43="Moderado"),CONCATENATE("R5C",'Mapa final'!$P$43),"")</f>
        <v/>
      </c>
      <c r="X10" s="56" t="str">
        <f>IF(AND('Mapa final'!$Z$44="Muy Alta",'Mapa final'!$AB$44="Moderado"),CONCATENATE("R5C",'Mapa final'!$P$44),"")</f>
        <v/>
      </c>
      <c r="Y10" s="56" t="str">
        <f>IF(AND('Mapa final'!$Z$45="Muy Alta",'Mapa final'!$AB$45="Moderado"),CONCATENATE("R5C",'Mapa final'!$P$45),"")</f>
        <v/>
      </c>
      <c r="Z10" s="56" t="str">
        <f>IF(AND('Mapa final'!$Z$46="Muy Alta",'Mapa final'!$AB$46="Moderado"),CONCATENATE("R5C",'Mapa final'!$P$46),"")</f>
        <v/>
      </c>
      <c r="AA10" s="52" t="str">
        <f>IF(AND('Mapa final'!$Z$47="Muy Alta",'Mapa final'!$AB$47="Moderado"),CONCATENATE("R5C",'Mapa final'!$P$47),"")</f>
        <v/>
      </c>
      <c r="AB10" s="50" t="str">
        <f>IF(AND('Mapa final'!$Z$42="Muy Alta",'Mapa final'!$AB$42="Mayor"),CONCATENATE("R5C",'Mapa final'!$P$42),"")</f>
        <v/>
      </c>
      <c r="AC10" s="51" t="str">
        <f>IF(AND('Mapa final'!$Z$43="Muy Alta",'Mapa final'!$AB$43="Mayor"),CONCATENATE("R5C",'Mapa final'!$P$43),"")</f>
        <v/>
      </c>
      <c r="AD10" s="56" t="str">
        <f>IF(AND('Mapa final'!$Z$44="Muy Alta",'Mapa final'!$AB$44="Mayor"),CONCATENATE("R5C",'Mapa final'!$P$44),"")</f>
        <v/>
      </c>
      <c r="AE10" s="56" t="str">
        <f>IF(AND('Mapa final'!$Z$45="Muy Alta",'Mapa final'!$AB$45="Mayor"),CONCATENATE("R5C",'Mapa final'!$P$45),"")</f>
        <v/>
      </c>
      <c r="AF10" s="56" t="str">
        <f>IF(AND('Mapa final'!$Z$46="Muy Alta",'Mapa final'!$AB$46="Mayor"),CONCATENATE("R5C",'Mapa final'!$P$46),"")</f>
        <v/>
      </c>
      <c r="AG10" s="52" t="str">
        <f>IF(AND('Mapa final'!$Z$47="Muy Alta",'Mapa final'!$AB$47="Mayor"),CONCATENATE("R5C",'Mapa final'!$P$47),"")</f>
        <v/>
      </c>
      <c r="AH10" s="53" t="str">
        <f>IF(AND('Mapa final'!$Z$42="Muy Alta",'Mapa final'!$AB$42="Catastrófico"),CONCATENATE("R5C",'Mapa final'!$P$42),"")</f>
        <v/>
      </c>
      <c r="AI10" s="54" t="str">
        <f>IF(AND('Mapa final'!$Z$43="Muy Alta",'Mapa final'!$AB$43="Catastrófico"),CONCATENATE("R5C",'Mapa final'!$P$43),"")</f>
        <v/>
      </c>
      <c r="AJ10" s="54" t="str">
        <f>IF(AND('Mapa final'!$Z$44="Muy Alta",'Mapa final'!$AB$44="Catastrófico"),CONCATENATE("R5C",'Mapa final'!$P$44),"")</f>
        <v/>
      </c>
      <c r="AK10" s="54" t="str">
        <f>IF(AND('Mapa final'!$Z$45="Muy Alta",'Mapa final'!$AB$45="Catastrófico"),CONCATENATE("R5C",'Mapa final'!$P$45),"")</f>
        <v/>
      </c>
      <c r="AL10" s="54" t="str">
        <f>IF(AND('Mapa final'!$Z$46="Muy Alta",'Mapa final'!$AB$46="Catastrófico"),CONCATENATE("R5C",'Mapa final'!$P$46),"")</f>
        <v/>
      </c>
      <c r="AM10" s="55" t="str">
        <f>IF(AND('Mapa final'!$Z$47="Muy Alta",'Mapa final'!$AB$47="Catastrófico"),CONCATENATE("R5C",'Mapa final'!$P$47),"")</f>
        <v/>
      </c>
      <c r="AN10" s="82"/>
      <c r="AO10" s="330"/>
      <c r="AP10" s="331"/>
      <c r="AQ10" s="331"/>
      <c r="AR10" s="331"/>
      <c r="AS10" s="331"/>
      <c r="AT10" s="33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x14ac:dyDescent="0.25">
      <c r="A11" s="82"/>
      <c r="B11" s="222"/>
      <c r="C11" s="222"/>
      <c r="D11" s="223"/>
      <c r="E11" s="323"/>
      <c r="F11" s="324"/>
      <c r="G11" s="324"/>
      <c r="H11" s="324"/>
      <c r="I11" s="339"/>
      <c r="J11" s="50" t="str">
        <f>IF(AND('Mapa final'!$Z$48="Muy Alta",'Mapa final'!$AB$48="Leve"),CONCATENATE("R6C",'Mapa final'!$P$48),"")</f>
        <v/>
      </c>
      <c r="K11" s="51" t="str">
        <f>IF(AND('Mapa final'!$Z$49="Muy Alta",'Mapa final'!$AB$49="Leve"),CONCATENATE("R6C",'Mapa final'!$P$49),"")</f>
        <v/>
      </c>
      <c r="L11" s="56" t="str">
        <f>IF(AND('Mapa final'!$Z$50="Muy Alta",'Mapa final'!$AB$50="Leve"),CONCATENATE("R6C",'Mapa final'!$P$50),"")</f>
        <v/>
      </c>
      <c r="M11" s="56" t="str">
        <f>IF(AND('Mapa final'!$Z$51="Muy Alta",'Mapa final'!$AB$51="Leve"),CONCATENATE("R6C",'Mapa final'!$P$51),"")</f>
        <v/>
      </c>
      <c r="N11" s="56" t="str">
        <f>IF(AND('Mapa final'!$Z$52="Muy Alta",'Mapa final'!$AB$52="Leve"),CONCATENATE("R6C",'Mapa final'!$P$52),"")</f>
        <v/>
      </c>
      <c r="O11" s="52" t="str">
        <f>IF(AND('Mapa final'!$Z$53="Muy Alta",'Mapa final'!$AB$53="Leve"),CONCATENATE("R6C",'Mapa final'!$P$53),"")</f>
        <v/>
      </c>
      <c r="P11" s="50" t="str">
        <f>IF(AND('Mapa final'!$Z$48="Muy Alta",'Mapa final'!$AB$48="Menor"),CONCATENATE("R6C",'Mapa final'!$P$48),"")</f>
        <v/>
      </c>
      <c r="Q11" s="51" t="str">
        <f>IF(AND('Mapa final'!$Z$49="Muy Alta",'Mapa final'!$AB$49="Menor"),CONCATENATE("R6C",'Mapa final'!$P$49),"")</f>
        <v/>
      </c>
      <c r="R11" s="56" t="str">
        <f>IF(AND('Mapa final'!$Z$50="Muy Alta",'Mapa final'!$AB$50="Menor"),CONCATENATE("R6C",'Mapa final'!$P$50),"")</f>
        <v/>
      </c>
      <c r="S11" s="56" t="str">
        <f>IF(AND('Mapa final'!$Z$51="Muy Alta",'Mapa final'!$AB$51="Menor"),CONCATENATE("R6C",'Mapa final'!$P$51),"")</f>
        <v/>
      </c>
      <c r="T11" s="56" t="str">
        <f>IF(AND('Mapa final'!$Z$52="Muy Alta",'Mapa final'!$AB$52="Menor"),CONCATENATE("R6C",'Mapa final'!$P$52),"")</f>
        <v/>
      </c>
      <c r="U11" s="52" t="str">
        <f>IF(AND('Mapa final'!$Z$53="Muy Alta",'Mapa final'!$AB$53="Menor"),CONCATENATE("R6C",'Mapa final'!$P$53),"")</f>
        <v/>
      </c>
      <c r="V11" s="50" t="str">
        <f>IF(AND('Mapa final'!$Z$48="Muy Alta",'Mapa final'!$AB$48="Moderado"),CONCATENATE("R6C",'Mapa final'!$P$48),"")</f>
        <v/>
      </c>
      <c r="W11" s="51" t="str">
        <f>IF(AND('Mapa final'!$Z$49="Muy Alta",'Mapa final'!$AB$49="Moderado"),CONCATENATE("R6C",'Mapa final'!$P$49),"")</f>
        <v/>
      </c>
      <c r="X11" s="56" t="str">
        <f>IF(AND('Mapa final'!$Z$50="Muy Alta",'Mapa final'!$AB$50="Moderado"),CONCATENATE("R6C",'Mapa final'!$P$50),"")</f>
        <v/>
      </c>
      <c r="Y11" s="56" t="str">
        <f>IF(AND('Mapa final'!$Z$51="Muy Alta",'Mapa final'!$AB$51="Moderado"),CONCATENATE("R6C",'Mapa final'!$P$51),"")</f>
        <v/>
      </c>
      <c r="Z11" s="56" t="str">
        <f>IF(AND('Mapa final'!$Z$52="Muy Alta",'Mapa final'!$AB$52="Moderado"),CONCATENATE("R6C",'Mapa final'!$P$52),"")</f>
        <v/>
      </c>
      <c r="AA11" s="52" t="str">
        <f>IF(AND('Mapa final'!$Z$53="Muy Alta",'Mapa final'!$AB$53="Moderado"),CONCATENATE("R6C",'Mapa final'!$P$53),"")</f>
        <v/>
      </c>
      <c r="AB11" s="50" t="str">
        <f>IF(AND('Mapa final'!$Z$48="Muy Alta",'Mapa final'!$AB$48="Mayor"),CONCATENATE("R6C",'Mapa final'!$P$48),"")</f>
        <v/>
      </c>
      <c r="AC11" s="51" t="str">
        <f>IF(AND('Mapa final'!$Z$49="Muy Alta",'Mapa final'!$AB$49="Mayor"),CONCATENATE("R6C",'Mapa final'!$P$49),"")</f>
        <v/>
      </c>
      <c r="AD11" s="56" t="str">
        <f>IF(AND('Mapa final'!$Z$50="Muy Alta",'Mapa final'!$AB$50="Mayor"),CONCATENATE("R6C",'Mapa final'!$P$50),"")</f>
        <v/>
      </c>
      <c r="AE11" s="56" t="str">
        <f>IF(AND('Mapa final'!$Z$51="Muy Alta",'Mapa final'!$AB$51="Mayor"),CONCATENATE("R6C",'Mapa final'!$P$51),"")</f>
        <v/>
      </c>
      <c r="AF11" s="56" t="str">
        <f>IF(AND('Mapa final'!$Z$52="Muy Alta",'Mapa final'!$AB$52="Mayor"),CONCATENATE("R6C",'Mapa final'!$P$52),"")</f>
        <v/>
      </c>
      <c r="AG11" s="52" t="str">
        <f>IF(AND('Mapa final'!$Z$53="Muy Alta",'Mapa final'!$AB$53="Mayor"),CONCATENATE("R6C",'Mapa final'!$P$53),"")</f>
        <v/>
      </c>
      <c r="AH11" s="53" t="str">
        <f>IF(AND('Mapa final'!$Z$48="Muy Alta",'Mapa final'!$AB$48="Catastrófico"),CONCATENATE("R6C",'Mapa final'!$P$48),"")</f>
        <v/>
      </c>
      <c r="AI11" s="54" t="str">
        <f>IF(AND('Mapa final'!$Z$49="Muy Alta",'Mapa final'!$AB$49="Catastrófico"),CONCATENATE("R6C",'Mapa final'!$P$49),"")</f>
        <v/>
      </c>
      <c r="AJ11" s="54" t="str">
        <f>IF(AND('Mapa final'!$Z$50="Muy Alta",'Mapa final'!$AB$50="Catastrófico"),CONCATENATE("R6C",'Mapa final'!$P$50),"")</f>
        <v/>
      </c>
      <c r="AK11" s="54" t="str">
        <f>IF(AND('Mapa final'!$Z$51="Muy Alta",'Mapa final'!$AB$51="Catastrófico"),CONCATENATE("R6C",'Mapa final'!$P$51),"")</f>
        <v/>
      </c>
      <c r="AL11" s="54" t="str">
        <f>IF(AND('Mapa final'!$Z$52="Muy Alta",'Mapa final'!$AB$52="Catastrófico"),CONCATENATE("R6C",'Mapa final'!$P$52),"")</f>
        <v/>
      </c>
      <c r="AM11" s="55" t="str">
        <f>IF(AND('Mapa final'!$Z$53="Muy Alta",'Mapa final'!$AB$53="Catastrófico"),CONCATENATE("R6C",'Mapa final'!$P$53),"")</f>
        <v/>
      </c>
      <c r="AN11" s="82"/>
      <c r="AO11" s="330"/>
      <c r="AP11" s="331"/>
      <c r="AQ11" s="331"/>
      <c r="AR11" s="331"/>
      <c r="AS11" s="331"/>
      <c r="AT11" s="33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x14ac:dyDescent="0.25">
      <c r="A12" s="82"/>
      <c r="B12" s="222"/>
      <c r="C12" s="222"/>
      <c r="D12" s="223"/>
      <c r="E12" s="323"/>
      <c r="F12" s="324"/>
      <c r="G12" s="324"/>
      <c r="H12" s="324"/>
      <c r="I12" s="339"/>
      <c r="J12" s="50" t="str">
        <f>IF(AND('Mapa final'!$Z$54="Muy Alta",'Mapa final'!$AB$54="Leve"),CONCATENATE("R7C",'Mapa final'!$P$54),"")</f>
        <v/>
      </c>
      <c r="K12" s="51" t="str">
        <f>IF(AND('Mapa final'!$Z$55="Muy Alta",'Mapa final'!$AB$55="Leve"),CONCATENATE("R7C",'Mapa final'!$P$55),"")</f>
        <v/>
      </c>
      <c r="L12" s="56" t="str">
        <f>IF(AND('Mapa final'!$Z$56="Muy Alta",'Mapa final'!$AB$56="Leve"),CONCATENATE("R7C",'Mapa final'!$P$56),"")</f>
        <v/>
      </c>
      <c r="M12" s="56" t="str">
        <f>IF(AND('Mapa final'!$Z$57="Muy Alta",'Mapa final'!$AB$57="Leve"),CONCATENATE("R7C",'Mapa final'!$P$57),"")</f>
        <v/>
      </c>
      <c r="N12" s="56" t="str">
        <f>IF(AND('Mapa final'!$Z$58="Muy Alta",'Mapa final'!$AB$58="Leve"),CONCATENATE("R7C",'Mapa final'!$P$58),"")</f>
        <v/>
      </c>
      <c r="O12" s="52" t="str">
        <f>IF(AND('Mapa final'!$Z$59="Muy Alta",'Mapa final'!$AB$59="Leve"),CONCATENATE("R7C",'Mapa final'!$P$59),"")</f>
        <v/>
      </c>
      <c r="P12" s="50" t="str">
        <f>IF(AND('Mapa final'!$Z$54="Muy Alta",'Mapa final'!$AB$54="Menor"),CONCATENATE("R7C",'Mapa final'!$P$54),"")</f>
        <v/>
      </c>
      <c r="Q12" s="51" t="str">
        <f>IF(AND('Mapa final'!$Z$55="Muy Alta",'Mapa final'!$AB$55="Menor"),CONCATENATE("R7C",'Mapa final'!$P$55),"")</f>
        <v/>
      </c>
      <c r="R12" s="56" t="str">
        <f>IF(AND('Mapa final'!$Z$56="Muy Alta",'Mapa final'!$AB$56="Menor"),CONCATENATE("R7C",'Mapa final'!$P$56),"")</f>
        <v/>
      </c>
      <c r="S12" s="56" t="str">
        <f>IF(AND('Mapa final'!$Z$57="Muy Alta",'Mapa final'!$AB$57="Menor"),CONCATENATE("R7C",'Mapa final'!$P$57),"")</f>
        <v/>
      </c>
      <c r="T12" s="56" t="str">
        <f>IF(AND('Mapa final'!$Z$58="Muy Alta",'Mapa final'!$AB$58="Menor"),CONCATENATE("R7C",'Mapa final'!$P$58),"")</f>
        <v/>
      </c>
      <c r="U12" s="52" t="str">
        <f>IF(AND('Mapa final'!$Z$59="Muy Alta",'Mapa final'!$AB$59="Menor"),CONCATENATE("R7C",'Mapa final'!$P$59),"")</f>
        <v/>
      </c>
      <c r="V12" s="50" t="str">
        <f>IF(AND('Mapa final'!$Z$54="Muy Alta",'Mapa final'!$AB$54="Moderado"),CONCATENATE("R7C",'Mapa final'!$P$54),"")</f>
        <v/>
      </c>
      <c r="W12" s="51" t="str">
        <f>IF(AND('Mapa final'!$Z$55="Muy Alta",'Mapa final'!$AB$55="Moderado"),CONCATENATE("R7C",'Mapa final'!$P$55),"")</f>
        <v/>
      </c>
      <c r="X12" s="56" t="str">
        <f>IF(AND('Mapa final'!$Z$56="Muy Alta",'Mapa final'!$AB$56="Moderado"),CONCATENATE("R7C",'Mapa final'!$P$56),"")</f>
        <v/>
      </c>
      <c r="Y12" s="56" t="str">
        <f>IF(AND('Mapa final'!$Z$57="Muy Alta",'Mapa final'!$AB$57="Moderado"),CONCATENATE("R7C",'Mapa final'!$P$57),"")</f>
        <v/>
      </c>
      <c r="Z12" s="56" t="str">
        <f>IF(AND('Mapa final'!$Z$58="Muy Alta",'Mapa final'!$AB$58="Moderado"),CONCATENATE("R7C",'Mapa final'!$P$58),"")</f>
        <v/>
      </c>
      <c r="AA12" s="52" t="str">
        <f>IF(AND('Mapa final'!$Z$59="Muy Alta",'Mapa final'!$AB$59="Moderado"),CONCATENATE("R7C",'Mapa final'!$P$59),"")</f>
        <v/>
      </c>
      <c r="AB12" s="50" t="str">
        <f>IF(AND('Mapa final'!$Z$54="Muy Alta",'Mapa final'!$AB$54="Mayor"),CONCATENATE("R7C",'Mapa final'!$P$54),"")</f>
        <v/>
      </c>
      <c r="AC12" s="51" t="str">
        <f>IF(AND('Mapa final'!$Z$55="Muy Alta",'Mapa final'!$AB$55="Mayor"),CONCATENATE("R7C",'Mapa final'!$P$55),"")</f>
        <v/>
      </c>
      <c r="AD12" s="56" t="str">
        <f>IF(AND('Mapa final'!$Z$56="Muy Alta",'Mapa final'!$AB$56="Mayor"),CONCATENATE("R7C",'Mapa final'!$P$56),"")</f>
        <v/>
      </c>
      <c r="AE12" s="56" t="str">
        <f>IF(AND('Mapa final'!$Z$57="Muy Alta",'Mapa final'!$AB$57="Mayor"),CONCATENATE("R7C",'Mapa final'!$P$57),"")</f>
        <v/>
      </c>
      <c r="AF12" s="56" t="str">
        <f>IF(AND('Mapa final'!$Z$58="Muy Alta",'Mapa final'!$AB$58="Mayor"),CONCATENATE("R7C",'Mapa final'!$P$58),"")</f>
        <v/>
      </c>
      <c r="AG12" s="52" t="str">
        <f>IF(AND('Mapa final'!$Z$59="Muy Alta",'Mapa final'!$AB$59="Mayor"),CONCATENATE("R7C",'Mapa final'!$P$59),"")</f>
        <v/>
      </c>
      <c r="AH12" s="53" t="str">
        <f>IF(AND('Mapa final'!$Z$54="Muy Alta",'Mapa final'!$AB$54="Catastrófico"),CONCATENATE("R7C",'Mapa final'!$P$54),"")</f>
        <v/>
      </c>
      <c r="AI12" s="54" t="str">
        <f>IF(AND('Mapa final'!$Z$55="Muy Alta",'Mapa final'!$AB$55="Catastrófico"),CONCATENATE("R7C",'Mapa final'!$P$55),"")</f>
        <v/>
      </c>
      <c r="AJ12" s="54" t="str">
        <f>IF(AND('Mapa final'!$Z$56="Muy Alta",'Mapa final'!$AB$56="Catastrófico"),CONCATENATE("R7C",'Mapa final'!$P$56),"")</f>
        <v/>
      </c>
      <c r="AK12" s="54" t="str">
        <f>IF(AND('Mapa final'!$Z$57="Muy Alta",'Mapa final'!$AB$57="Catastrófico"),CONCATENATE("R7C",'Mapa final'!$P$57),"")</f>
        <v/>
      </c>
      <c r="AL12" s="54" t="str">
        <f>IF(AND('Mapa final'!$Z$58="Muy Alta",'Mapa final'!$AB$58="Catastrófico"),CONCATENATE("R7C",'Mapa final'!$P$58),"")</f>
        <v/>
      </c>
      <c r="AM12" s="55" t="str">
        <f>IF(AND('Mapa final'!$Z$59="Muy Alta",'Mapa final'!$AB$59="Catastrófico"),CONCATENATE("R7C",'Mapa final'!$P$59),"")</f>
        <v/>
      </c>
      <c r="AN12" s="82"/>
      <c r="AO12" s="330"/>
      <c r="AP12" s="331"/>
      <c r="AQ12" s="331"/>
      <c r="AR12" s="331"/>
      <c r="AS12" s="331"/>
      <c r="AT12" s="33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x14ac:dyDescent="0.25">
      <c r="A13" s="82"/>
      <c r="B13" s="222"/>
      <c r="C13" s="222"/>
      <c r="D13" s="223"/>
      <c r="E13" s="323"/>
      <c r="F13" s="324"/>
      <c r="G13" s="324"/>
      <c r="H13" s="324"/>
      <c r="I13" s="339"/>
      <c r="J13" s="50" t="str">
        <f>IF(AND('Mapa final'!$Z$60="Muy Alta",'Mapa final'!$AB$60="Leve"),CONCATENATE("R8C",'Mapa final'!$P$60),"")</f>
        <v/>
      </c>
      <c r="K13" s="51" t="str">
        <f>IF(AND('Mapa final'!$Z$61="Muy Alta",'Mapa final'!$AB$61="Leve"),CONCATENATE("R8C",'Mapa final'!$P$61),"")</f>
        <v/>
      </c>
      <c r="L13" s="56" t="str">
        <f>IF(AND('Mapa final'!$Z$62="Muy Alta",'Mapa final'!$AB$62="Leve"),CONCATENATE("R8C",'Mapa final'!$P$62),"")</f>
        <v/>
      </c>
      <c r="M13" s="56" t="str">
        <f>IF(AND('Mapa final'!$Z$63="Muy Alta",'Mapa final'!$AB$63="Leve"),CONCATENATE("R8C",'Mapa final'!$P$63),"")</f>
        <v/>
      </c>
      <c r="N13" s="56" t="str">
        <f>IF(AND('Mapa final'!$Z$64="Muy Alta",'Mapa final'!$AB$64="Leve"),CONCATENATE("R8C",'Mapa final'!$P$64),"")</f>
        <v/>
      </c>
      <c r="O13" s="52" t="str">
        <f>IF(AND('Mapa final'!$Z$65="Muy Alta",'Mapa final'!$AB$65="Leve"),CONCATENATE("R8C",'Mapa final'!$P$65),"")</f>
        <v/>
      </c>
      <c r="P13" s="50" t="str">
        <f>IF(AND('Mapa final'!$Z$60="Muy Alta",'Mapa final'!$AB$60="Menor"),CONCATENATE("R8C",'Mapa final'!$P$60),"")</f>
        <v/>
      </c>
      <c r="Q13" s="51" t="str">
        <f>IF(AND('Mapa final'!$Z$61="Muy Alta",'Mapa final'!$AB$61="Menor"),CONCATENATE("R8C",'Mapa final'!$P$61),"")</f>
        <v/>
      </c>
      <c r="R13" s="56" t="str">
        <f>IF(AND('Mapa final'!$Z$62="Muy Alta",'Mapa final'!$AB$62="Menor"),CONCATENATE("R8C",'Mapa final'!$P$62),"")</f>
        <v/>
      </c>
      <c r="S13" s="56" t="str">
        <f>IF(AND('Mapa final'!$Z$63="Muy Alta",'Mapa final'!$AB$63="Menor"),CONCATENATE("R8C",'Mapa final'!$P$63),"")</f>
        <v/>
      </c>
      <c r="T13" s="56" t="str">
        <f>IF(AND('Mapa final'!$Z$64="Muy Alta",'Mapa final'!$AB$64="Menor"),CONCATENATE("R8C",'Mapa final'!$P$64),"")</f>
        <v/>
      </c>
      <c r="U13" s="52" t="str">
        <f>IF(AND('Mapa final'!$Z$65="Muy Alta",'Mapa final'!$AB$65="Menor"),CONCATENATE("R8C",'Mapa final'!$P$65),"")</f>
        <v/>
      </c>
      <c r="V13" s="50" t="str">
        <f>IF(AND('Mapa final'!$Z$60="Muy Alta",'Mapa final'!$AB$60="Moderado"),CONCATENATE("R8C",'Mapa final'!$P$60),"")</f>
        <v/>
      </c>
      <c r="W13" s="51" t="str">
        <f>IF(AND('Mapa final'!$Z$61="Muy Alta",'Mapa final'!$AB$61="Moderado"),CONCATENATE("R8C",'Mapa final'!$P$61),"")</f>
        <v/>
      </c>
      <c r="X13" s="56" t="str">
        <f>IF(AND('Mapa final'!$Z$62="Muy Alta",'Mapa final'!$AB$62="Moderado"),CONCATENATE("R8C",'Mapa final'!$P$62),"")</f>
        <v/>
      </c>
      <c r="Y13" s="56" t="str">
        <f>IF(AND('Mapa final'!$Z$63="Muy Alta",'Mapa final'!$AB$63="Moderado"),CONCATENATE("R8C",'Mapa final'!$P$63),"")</f>
        <v/>
      </c>
      <c r="Z13" s="56" t="str">
        <f>IF(AND('Mapa final'!$Z$64="Muy Alta",'Mapa final'!$AB$64="Moderado"),CONCATENATE("R8C",'Mapa final'!$P$64),"")</f>
        <v/>
      </c>
      <c r="AA13" s="52" t="str">
        <f>IF(AND('Mapa final'!$Z$65="Muy Alta",'Mapa final'!$AB$65="Moderado"),CONCATENATE("R8C",'Mapa final'!$P$65),"")</f>
        <v/>
      </c>
      <c r="AB13" s="50" t="str">
        <f>IF(AND('Mapa final'!$Z$60="Muy Alta",'Mapa final'!$AB$60="Mayor"),CONCATENATE("R8C",'Mapa final'!$P$60),"")</f>
        <v/>
      </c>
      <c r="AC13" s="51" t="str">
        <f>IF(AND('Mapa final'!$Z$61="Muy Alta",'Mapa final'!$AB$61="Mayor"),CONCATENATE("R8C",'Mapa final'!$P$61),"")</f>
        <v/>
      </c>
      <c r="AD13" s="56" t="str">
        <f>IF(AND('Mapa final'!$Z$62="Muy Alta",'Mapa final'!$AB$62="Mayor"),CONCATENATE("R8C",'Mapa final'!$P$62),"")</f>
        <v/>
      </c>
      <c r="AE13" s="56" t="str">
        <f>IF(AND('Mapa final'!$Z$63="Muy Alta",'Mapa final'!$AB$63="Mayor"),CONCATENATE("R8C",'Mapa final'!$P$63),"")</f>
        <v/>
      </c>
      <c r="AF13" s="56" t="str">
        <f>IF(AND('Mapa final'!$Z$64="Muy Alta",'Mapa final'!$AB$64="Mayor"),CONCATENATE("R8C",'Mapa final'!$P$64),"")</f>
        <v/>
      </c>
      <c r="AG13" s="52" t="str">
        <f>IF(AND('Mapa final'!$Z$65="Muy Alta",'Mapa final'!$AB$65="Mayor"),CONCATENATE("R8C",'Mapa final'!$P$65),"")</f>
        <v/>
      </c>
      <c r="AH13" s="53" t="str">
        <f>IF(AND('Mapa final'!$Z$60="Muy Alta",'Mapa final'!$AB$60="Catastrófico"),CONCATENATE("R8C",'Mapa final'!$P$60),"")</f>
        <v/>
      </c>
      <c r="AI13" s="54" t="str">
        <f>IF(AND('Mapa final'!$Z$61="Muy Alta",'Mapa final'!$AB$61="Catastrófico"),CONCATENATE("R8C",'Mapa final'!$P$61),"")</f>
        <v/>
      </c>
      <c r="AJ13" s="54" t="str">
        <f>IF(AND('Mapa final'!$Z$62="Muy Alta",'Mapa final'!$AB$62="Catastrófico"),CONCATENATE("R8C",'Mapa final'!$P$62),"")</f>
        <v/>
      </c>
      <c r="AK13" s="54" t="str">
        <f>IF(AND('Mapa final'!$Z$63="Muy Alta",'Mapa final'!$AB$63="Catastrófico"),CONCATENATE("R8C",'Mapa final'!$P$63),"")</f>
        <v/>
      </c>
      <c r="AL13" s="54" t="str">
        <f>IF(AND('Mapa final'!$Z$64="Muy Alta",'Mapa final'!$AB$64="Catastrófico"),CONCATENATE("R8C",'Mapa final'!$P$64),"")</f>
        <v/>
      </c>
      <c r="AM13" s="55" t="str">
        <f>IF(AND('Mapa final'!$Z$65="Muy Alta",'Mapa final'!$AB$65="Catastrófico"),CONCATENATE("R8C",'Mapa final'!$P$65),"")</f>
        <v/>
      </c>
      <c r="AN13" s="82"/>
      <c r="AO13" s="330"/>
      <c r="AP13" s="331"/>
      <c r="AQ13" s="331"/>
      <c r="AR13" s="331"/>
      <c r="AS13" s="331"/>
      <c r="AT13" s="33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x14ac:dyDescent="0.25">
      <c r="A14" s="82"/>
      <c r="B14" s="222"/>
      <c r="C14" s="222"/>
      <c r="D14" s="223"/>
      <c r="E14" s="323"/>
      <c r="F14" s="324"/>
      <c r="G14" s="324"/>
      <c r="H14" s="324"/>
      <c r="I14" s="339"/>
      <c r="J14" s="50" t="str">
        <f>IF(AND('Mapa final'!$Z$66="Muy Alta",'Mapa final'!$AB$66="Leve"),CONCATENATE("R9C",'Mapa final'!$P$66),"")</f>
        <v/>
      </c>
      <c r="K14" s="51" t="str">
        <f>IF(AND('Mapa final'!$Z$67="Muy Alta",'Mapa final'!$AB$67="Leve"),CONCATENATE("R9C",'Mapa final'!$P$67),"")</f>
        <v/>
      </c>
      <c r="L14" s="56" t="str">
        <f>IF(AND('Mapa final'!$Z$68="Muy Alta",'Mapa final'!$AB$68="Leve"),CONCATENATE("R9C",'Mapa final'!$P$68),"")</f>
        <v/>
      </c>
      <c r="M14" s="56" t="str">
        <f>IF(AND('Mapa final'!$Z$69="Muy Alta",'Mapa final'!$AB$69="Leve"),CONCATENATE("R9C",'Mapa final'!$P$69),"")</f>
        <v/>
      </c>
      <c r="N14" s="56" t="str">
        <f>IF(AND('Mapa final'!$Z$70="Muy Alta",'Mapa final'!$AB$70="Leve"),CONCATENATE("R9C",'Mapa final'!$P$70),"")</f>
        <v/>
      </c>
      <c r="O14" s="52" t="str">
        <f>IF(AND('Mapa final'!$Z$71="Muy Alta",'Mapa final'!$AB$71="Leve"),CONCATENATE("R9C",'Mapa final'!$P$71),"")</f>
        <v/>
      </c>
      <c r="P14" s="50" t="str">
        <f>IF(AND('Mapa final'!$Z$66="Muy Alta",'Mapa final'!$AB$66="Menor"),CONCATENATE("R9C",'Mapa final'!$P$66),"")</f>
        <v/>
      </c>
      <c r="Q14" s="51" t="str">
        <f>IF(AND('Mapa final'!$Z$67="Muy Alta",'Mapa final'!$AB$67="Menor"),CONCATENATE("R9C",'Mapa final'!$P$67),"")</f>
        <v/>
      </c>
      <c r="R14" s="56" t="str">
        <f>IF(AND('Mapa final'!$Z$68="Muy Alta",'Mapa final'!$AB$68="Menor"),CONCATENATE("R9C",'Mapa final'!$P$68),"")</f>
        <v/>
      </c>
      <c r="S14" s="56" t="str">
        <f>IF(AND('Mapa final'!$Z$69="Muy Alta",'Mapa final'!$AB$69="Menor"),CONCATENATE("R9C",'Mapa final'!$P$69),"")</f>
        <v/>
      </c>
      <c r="T14" s="56" t="str">
        <f>IF(AND('Mapa final'!$Z$70="Muy Alta",'Mapa final'!$AB$70="Menor"),CONCATENATE("R9C",'Mapa final'!$P$70),"")</f>
        <v/>
      </c>
      <c r="U14" s="52" t="str">
        <f>IF(AND('Mapa final'!$Z$71="Muy Alta",'Mapa final'!$AB$71="Menor"),CONCATENATE("R9C",'Mapa final'!$P$71),"")</f>
        <v/>
      </c>
      <c r="V14" s="50" t="str">
        <f>IF(AND('Mapa final'!$Z$66="Muy Alta",'Mapa final'!$AB$66="Moderado"),CONCATENATE("R9C",'Mapa final'!$P$66),"")</f>
        <v/>
      </c>
      <c r="W14" s="51" t="str">
        <f>IF(AND('Mapa final'!$Z$67="Muy Alta",'Mapa final'!$AB$67="Moderado"),CONCATENATE("R9C",'Mapa final'!$P$67),"")</f>
        <v/>
      </c>
      <c r="X14" s="56" t="str">
        <f>IF(AND('Mapa final'!$Z$68="Muy Alta",'Mapa final'!$AB$68="Moderado"),CONCATENATE("R9C",'Mapa final'!$P$68),"")</f>
        <v/>
      </c>
      <c r="Y14" s="56" t="str">
        <f>IF(AND('Mapa final'!$Z$69="Muy Alta",'Mapa final'!$AB$69="Moderado"),CONCATENATE("R9C",'Mapa final'!$P$69),"")</f>
        <v/>
      </c>
      <c r="Z14" s="56" t="str">
        <f>IF(AND('Mapa final'!$Z$70="Muy Alta",'Mapa final'!$AB$70="Moderado"),CONCATENATE("R9C",'Mapa final'!$P$70),"")</f>
        <v/>
      </c>
      <c r="AA14" s="52" t="str">
        <f>IF(AND('Mapa final'!$Z$71="Muy Alta",'Mapa final'!$AB$71="Moderado"),CONCATENATE("R9C",'Mapa final'!$P$71),"")</f>
        <v/>
      </c>
      <c r="AB14" s="50" t="str">
        <f>IF(AND('Mapa final'!$Z$66="Muy Alta",'Mapa final'!$AB$66="Mayor"),CONCATENATE("R9C",'Mapa final'!$P$66),"")</f>
        <v/>
      </c>
      <c r="AC14" s="51" t="str">
        <f>IF(AND('Mapa final'!$Z$67="Muy Alta",'Mapa final'!$AB$67="Mayor"),CONCATENATE("R9C",'Mapa final'!$P$67),"")</f>
        <v/>
      </c>
      <c r="AD14" s="56" t="str">
        <f>IF(AND('Mapa final'!$Z$68="Muy Alta",'Mapa final'!$AB$68="Mayor"),CONCATENATE("R9C",'Mapa final'!$P$68),"")</f>
        <v/>
      </c>
      <c r="AE14" s="56" t="str">
        <f>IF(AND('Mapa final'!$Z$69="Muy Alta",'Mapa final'!$AB$69="Mayor"),CONCATENATE("R9C",'Mapa final'!$P$69),"")</f>
        <v/>
      </c>
      <c r="AF14" s="56" t="str">
        <f>IF(AND('Mapa final'!$Z$70="Muy Alta",'Mapa final'!$AB$70="Mayor"),CONCATENATE("R9C",'Mapa final'!$P$70),"")</f>
        <v/>
      </c>
      <c r="AG14" s="52" t="str">
        <f>IF(AND('Mapa final'!$Z$71="Muy Alta",'Mapa final'!$AB$71="Mayor"),CONCATENATE("R9C",'Mapa final'!$P$71),"")</f>
        <v/>
      </c>
      <c r="AH14" s="53" t="str">
        <f>IF(AND('Mapa final'!$Z$66="Muy Alta",'Mapa final'!$AB$66="Catastrófico"),CONCATENATE("R9C",'Mapa final'!$P$66),"")</f>
        <v/>
      </c>
      <c r="AI14" s="54" t="str">
        <f>IF(AND('Mapa final'!$Z$67="Muy Alta",'Mapa final'!$AB$67="Catastrófico"),CONCATENATE("R9C",'Mapa final'!$P$67),"")</f>
        <v/>
      </c>
      <c r="AJ14" s="54" t="str">
        <f>IF(AND('Mapa final'!$Z$68="Muy Alta",'Mapa final'!$AB$68="Catastrófico"),CONCATENATE("R9C",'Mapa final'!$P$68),"")</f>
        <v/>
      </c>
      <c r="AK14" s="54" t="str">
        <f>IF(AND('Mapa final'!$Z$69="Muy Alta",'Mapa final'!$AB$69="Catastrófico"),CONCATENATE("R9C",'Mapa final'!$P$69),"")</f>
        <v/>
      </c>
      <c r="AL14" s="54" t="str">
        <f>IF(AND('Mapa final'!$Z$70="Muy Alta",'Mapa final'!$AB$70="Catastrófico"),CONCATENATE("R9C",'Mapa final'!$P$70),"")</f>
        <v/>
      </c>
      <c r="AM14" s="55" t="str">
        <f>IF(AND('Mapa final'!$Z$71="Muy Alta",'Mapa final'!$AB$71="Catastrófico"),CONCATENATE("R9C",'Mapa final'!$P$71),"")</f>
        <v/>
      </c>
      <c r="AN14" s="82"/>
      <c r="AO14" s="330"/>
      <c r="AP14" s="331"/>
      <c r="AQ14" s="331"/>
      <c r="AR14" s="331"/>
      <c r="AS14" s="331"/>
      <c r="AT14" s="33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x14ac:dyDescent="0.3">
      <c r="A15" s="82"/>
      <c r="B15" s="222"/>
      <c r="C15" s="222"/>
      <c r="D15" s="223"/>
      <c r="E15" s="325"/>
      <c r="F15" s="326"/>
      <c r="G15" s="326"/>
      <c r="H15" s="326"/>
      <c r="I15" s="340"/>
      <c r="J15" s="57" t="str">
        <f>IF(AND('Mapa final'!$Z$72="Muy Alta",'Mapa final'!$AB$72="Leve"),CONCATENATE("R10C",'Mapa final'!$P$72),"")</f>
        <v/>
      </c>
      <c r="K15" s="58" t="str">
        <f>IF(AND('Mapa final'!$Z$73="Muy Alta",'Mapa final'!$AB$73="Leve"),CONCATENATE("R10C",'Mapa final'!$P$73),"")</f>
        <v/>
      </c>
      <c r="L15" s="58" t="str">
        <f>IF(AND('Mapa final'!$Z$74="Muy Alta",'Mapa final'!$AB$74="Leve"),CONCATENATE("R10C",'Mapa final'!$P$74),"")</f>
        <v/>
      </c>
      <c r="M15" s="58" t="str">
        <f>IF(AND('Mapa final'!$Z$75="Muy Alta",'Mapa final'!$AB$75="Leve"),CONCATENATE("R10C",'Mapa final'!$P$75),"")</f>
        <v/>
      </c>
      <c r="N15" s="58" t="str">
        <f>IF(AND('Mapa final'!$Z$76="Muy Alta",'Mapa final'!$AB$76="Leve"),CONCATENATE("R10C",'Mapa final'!$P$76),"")</f>
        <v/>
      </c>
      <c r="O15" s="59" t="str">
        <f>IF(AND('Mapa final'!$Z$77="Muy Alta",'Mapa final'!$AB$77="Leve"),CONCATENATE("R10C",'Mapa final'!$P$77),"")</f>
        <v/>
      </c>
      <c r="P15" s="50" t="str">
        <f>IF(AND('Mapa final'!$Z$72="Muy Alta",'Mapa final'!$AB$72="Menor"),CONCATENATE("R10C",'Mapa final'!$P$72),"")</f>
        <v/>
      </c>
      <c r="Q15" s="51" t="str">
        <f>IF(AND('Mapa final'!$Z$73="Muy Alta",'Mapa final'!$AB$73="Menor"),CONCATENATE("R10C",'Mapa final'!$P$73),"")</f>
        <v/>
      </c>
      <c r="R15" s="51" t="str">
        <f>IF(AND('Mapa final'!$Z$74="Muy Alta",'Mapa final'!$AB$74="Menor"),CONCATENATE("R10C",'Mapa final'!$P$74),"")</f>
        <v/>
      </c>
      <c r="S15" s="51" t="str">
        <f>IF(AND('Mapa final'!$Z$75="Muy Alta",'Mapa final'!$AB$75="Menor"),CONCATENATE("R10C",'Mapa final'!$P$75),"")</f>
        <v/>
      </c>
      <c r="T15" s="51" t="str">
        <f>IF(AND('Mapa final'!$Z$76="Muy Alta",'Mapa final'!$AB$76="Menor"),CONCATENATE("R10C",'Mapa final'!$P$76),"")</f>
        <v/>
      </c>
      <c r="U15" s="52" t="str">
        <f>IF(AND('Mapa final'!$Z$77="Muy Alta",'Mapa final'!$AB$77="Menor"),CONCATENATE("R10C",'Mapa final'!$P$77),"")</f>
        <v/>
      </c>
      <c r="V15" s="57" t="str">
        <f>IF(AND('Mapa final'!$Z$72="Muy Alta",'Mapa final'!$AB$72="Moderado"),CONCATENATE("R10C",'Mapa final'!$P$72),"")</f>
        <v/>
      </c>
      <c r="W15" s="58" t="str">
        <f>IF(AND('Mapa final'!$Z$73="Muy Alta",'Mapa final'!$AB$73="Moderado"),CONCATENATE("R10C",'Mapa final'!$P$73),"")</f>
        <v/>
      </c>
      <c r="X15" s="58" t="str">
        <f>IF(AND('Mapa final'!$Z$74="Muy Alta",'Mapa final'!$AB$74="Moderado"),CONCATENATE("R10C",'Mapa final'!$P$74),"")</f>
        <v/>
      </c>
      <c r="Y15" s="58" t="str">
        <f>IF(AND('Mapa final'!$Z$75="Muy Alta",'Mapa final'!$AB$75="Moderado"),CONCATENATE("R10C",'Mapa final'!$P$75),"")</f>
        <v/>
      </c>
      <c r="Z15" s="58" t="str">
        <f>IF(AND('Mapa final'!$Z$76="Muy Alta",'Mapa final'!$AB$76="Moderado"),CONCATENATE("R10C",'Mapa final'!$P$76),"")</f>
        <v/>
      </c>
      <c r="AA15" s="59" t="str">
        <f>IF(AND('Mapa final'!$Z$77="Muy Alta",'Mapa final'!$AB$77="Moderado"),CONCATENATE("R10C",'Mapa final'!$P$77),"")</f>
        <v/>
      </c>
      <c r="AB15" s="50" t="str">
        <f>IF(AND('Mapa final'!$Z$72="Muy Alta",'Mapa final'!$AB$72="Mayor"),CONCATENATE("R10C",'Mapa final'!$P$72),"")</f>
        <v/>
      </c>
      <c r="AC15" s="51" t="str">
        <f>IF(AND('Mapa final'!$Z$73="Muy Alta",'Mapa final'!$AB$73="Mayor"),CONCATENATE("R10C",'Mapa final'!$P$73),"")</f>
        <v/>
      </c>
      <c r="AD15" s="51" t="str">
        <f>IF(AND('Mapa final'!$Z$74="Muy Alta",'Mapa final'!$AB$74="Mayor"),CONCATENATE("R10C",'Mapa final'!$P$74),"")</f>
        <v/>
      </c>
      <c r="AE15" s="51" t="str">
        <f>IF(AND('Mapa final'!$Z$75="Muy Alta",'Mapa final'!$AB$75="Mayor"),CONCATENATE("R10C",'Mapa final'!$P$75),"")</f>
        <v/>
      </c>
      <c r="AF15" s="51" t="str">
        <f>IF(AND('Mapa final'!$Z$76="Muy Alta",'Mapa final'!$AB$76="Mayor"),CONCATENATE("R10C",'Mapa final'!$P$76),"")</f>
        <v/>
      </c>
      <c r="AG15" s="52" t="str">
        <f>IF(AND('Mapa final'!$Z$77="Muy Alta",'Mapa final'!$AB$77="Mayor"),CONCATENATE("R10C",'Mapa final'!$P$77),"")</f>
        <v/>
      </c>
      <c r="AH15" s="60" t="str">
        <f>IF(AND('Mapa final'!$Z$72="Muy Alta",'Mapa final'!$AB$72="Catastrófico"),CONCATENATE("R10C",'Mapa final'!$P$72),"")</f>
        <v/>
      </c>
      <c r="AI15" s="61" t="str">
        <f>IF(AND('Mapa final'!$Z$73="Muy Alta",'Mapa final'!$AB$73="Catastrófico"),CONCATENATE("R10C",'Mapa final'!$P$73),"")</f>
        <v/>
      </c>
      <c r="AJ15" s="61" t="str">
        <f>IF(AND('Mapa final'!$Z$74="Muy Alta",'Mapa final'!$AB$74="Catastrófico"),CONCATENATE("R10C",'Mapa final'!$P$74),"")</f>
        <v/>
      </c>
      <c r="AK15" s="61" t="str">
        <f>IF(AND('Mapa final'!$Z$75="Muy Alta",'Mapa final'!$AB$75="Catastrófico"),CONCATENATE("R10C",'Mapa final'!$P$75),"")</f>
        <v/>
      </c>
      <c r="AL15" s="61" t="str">
        <f>IF(AND('Mapa final'!$Z$76="Muy Alta",'Mapa final'!$AB$76="Catastrófico"),CONCATENATE("R10C",'Mapa final'!$P$76),"")</f>
        <v/>
      </c>
      <c r="AM15" s="62" t="str">
        <f>IF(AND('Mapa final'!$Z$77="Muy Alta",'Mapa final'!$AB$77="Catastrófico"),CONCATENATE("R10C",'Mapa final'!$P$77),"")</f>
        <v/>
      </c>
      <c r="AN15" s="82"/>
      <c r="AO15" s="333"/>
      <c r="AP15" s="334"/>
      <c r="AQ15" s="334"/>
      <c r="AR15" s="334"/>
      <c r="AS15" s="334"/>
      <c r="AT15" s="335"/>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x14ac:dyDescent="0.25">
      <c r="A16" s="82"/>
      <c r="B16" s="222"/>
      <c r="C16" s="222"/>
      <c r="D16" s="223"/>
      <c r="E16" s="319" t="s">
        <v>108</v>
      </c>
      <c r="F16" s="320"/>
      <c r="G16" s="320"/>
      <c r="H16" s="320"/>
      <c r="I16" s="320"/>
      <c r="J16" s="63" t="str">
        <f>IF(AND('Mapa final'!$Z$18="Alta",'Mapa final'!$AB$18="Leve"),CONCATENATE("R1C",'Mapa final'!$P$18),"")</f>
        <v/>
      </c>
      <c r="K16" s="64" t="str">
        <f>IF(AND('Mapa final'!$Z$19="Alta",'Mapa final'!$AB$19="Leve"),CONCATENATE("R1C",'Mapa final'!$P$19),"")</f>
        <v/>
      </c>
      <c r="L16" s="64" t="str">
        <f>IF(AND('Mapa final'!$Z$20="Alta",'Mapa final'!$AB$20="Leve"),CONCATENATE("R1C",'Mapa final'!$P$20),"")</f>
        <v/>
      </c>
      <c r="M16" s="64" t="str">
        <f>IF(AND('Mapa final'!$Z$21="Alta",'Mapa final'!$AB$21="Leve"),CONCATENATE("R1C",'Mapa final'!$P$21),"")</f>
        <v/>
      </c>
      <c r="N16" s="64" t="str">
        <f>IF(AND('Mapa final'!$Z$22="Alta",'Mapa final'!$AB$22="Leve"),CONCATENATE("R1C",'Mapa final'!$P$22),"")</f>
        <v/>
      </c>
      <c r="O16" s="65" t="str">
        <f>IF(AND('Mapa final'!$Z$23="Alta",'Mapa final'!$AB$23="Leve"),CONCATENATE("R1C",'Mapa final'!$P$23),"")</f>
        <v/>
      </c>
      <c r="P16" s="63" t="str">
        <f>IF(AND('Mapa final'!$Z$18="Alta",'Mapa final'!$AB$18="Menor"),CONCATENATE("R1C",'Mapa final'!$P$18),"")</f>
        <v/>
      </c>
      <c r="Q16" s="64" t="str">
        <f>IF(AND('Mapa final'!$Z$19="Alta",'Mapa final'!$AB$19="Menor"),CONCATENATE("R1C",'Mapa final'!$P$19),"")</f>
        <v/>
      </c>
      <c r="R16" s="64" t="str">
        <f>IF(AND('Mapa final'!$Z$20="Alta",'Mapa final'!$AB$20="Menor"),CONCATENATE("R1C",'Mapa final'!$P$20),"")</f>
        <v/>
      </c>
      <c r="S16" s="64" t="str">
        <f>IF(AND('Mapa final'!$Z$21="Alta",'Mapa final'!$AB$21="Menor"),CONCATENATE("R1C",'Mapa final'!$P$21),"")</f>
        <v/>
      </c>
      <c r="T16" s="64" t="str">
        <f>IF(AND('Mapa final'!$Z$22="Alta",'Mapa final'!$AB$22="Menor"),CONCATENATE("R1C",'Mapa final'!$P$22),"")</f>
        <v/>
      </c>
      <c r="U16" s="65" t="str">
        <f>IF(AND('Mapa final'!$Z$23="Alta",'Mapa final'!$AB$23="Menor"),CONCATENATE("R1C",'Mapa final'!$P$23),"")</f>
        <v/>
      </c>
      <c r="V16" s="44" t="str">
        <f>IF(AND('Mapa final'!$Z$18="Alta",'Mapa final'!$AB$18="Moderado"),CONCATENATE("R1C",'Mapa final'!$P$18),"")</f>
        <v/>
      </c>
      <c r="W16" s="45" t="str">
        <f>IF(AND('Mapa final'!$Z$19="Alta",'Mapa final'!$AB$19="Moderado"),CONCATENATE("R1C",'Mapa final'!$P$19),"")</f>
        <v/>
      </c>
      <c r="X16" s="45" t="str">
        <f>IF(AND('Mapa final'!$Z$20="Alta",'Mapa final'!$AB$20="Moderado"),CONCATENATE("R1C",'Mapa final'!$P$20),"")</f>
        <v/>
      </c>
      <c r="Y16" s="45" t="str">
        <f>IF(AND('Mapa final'!$Z$21="Alta",'Mapa final'!$AB$21="Moderado"),CONCATENATE("R1C",'Mapa final'!$P$21),"")</f>
        <v/>
      </c>
      <c r="Z16" s="45" t="str">
        <f>IF(AND('Mapa final'!$Z$22="Alta",'Mapa final'!$AB$22="Moderado"),CONCATENATE("R1C",'Mapa final'!$P$22),"")</f>
        <v/>
      </c>
      <c r="AA16" s="46" t="str">
        <f>IF(AND('Mapa final'!$Z$23="Alta",'Mapa final'!$AB$23="Moderado"),CONCATENATE("R1C",'Mapa final'!$P$23),"")</f>
        <v/>
      </c>
      <c r="AB16" s="44" t="str">
        <f>IF(AND('Mapa final'!$Z$18="Alta",'Mapa final'!$AB$18="Mayor"),CONCATENATE("R1C",'Mapa final'!$P$18),"")</f>
        <v/>
      </c>
      <c r="AC16" s="45" t="str">
        <f>IF(AND('Mapa final'!$Z$19="Alta",'Mapa final'!$AB$19="Mayor"),CONCATENATE("R1C",'Mapa final'!$P$19),"")</f>
        <v/>
      </c>
      <c r="AD16" s="45" t="str">
        <f>IF(AND('Mapa final'!$Z$20="Alta",'Mapa final'!$AB$20="Mayor"),CONCATENATE("R1C",'Mapa final'!$P$20),"")</f>
        <v/>
      </c>
      <c r="AE16" s="45" t="str">
        <f>IF(AND('Mapa final'!$Z$21="Alta",'Mapa final'!$AB$21="Mayor"),CONCATENATE("R1C",'Mapa final'!$P$21),"")</f>
        <v/>
      </c>
      <c r="AF16" s="45" t="str">
        <f>IF(AND('Mapa final'!$Z$22="Alta",'Mapa final'!$AB$22="Mayor"),CONCATENATE("R1C",'Mapa final'!$P$22),"")</f>
        <v/>
      </c>
      <c r="AG16" s="46" t="str">
        <f>IF(AND('Mapa final'!$Z$23="Alta",'Mapa final'!$AB$23="Mayor"),CONCATENATE("R1C",'Mapa final'!$P$23),"")</f>
        <v/>
      </c>
      <c r="AH16" s="47" t="str">
        <f>IF(AND('Mapa final'!$Z$18="Alta",'Mapa final'!$AB$18="Catastrófico"),CONCATENATE("R1C",'Mapa final'!$P$18),"")</f>
        <v/>
      </c>
      <c r="AI16" s="48" t="str">
        <f>IF(AND('Mapa final'!$Z$19="Alta",'Mapa final'!$AB$19="Catastrófico"),CONCATENATE("R1C",'Mapa final'!$P$19),"")</f>
        <v/>
      </c>
      <c r="AJ16" s="48" t="str">
        <f>IF(AND('Mapa final'!$Z$20="Alta",'Mapa final'!$AB$20="Catastrófico"),CONCATENATE("R1C",'Mapa final'!$P$20),"")</f>
        <v/>
      </c>
      <c r="AK16" s="48" t="str">
        <f>IF(AND('Mapa final'!$Z$21="Alta",'Mapa final'!$AB$21="Catastrófico"),CONCATENATE("R1C",'Mapa final'!$P$21),"")</f>
        <v/>
      </c>
      <c r="AL16" s="48" t="str">
        <f>IF(AND('Mapa final'!$Z$22="Alta",'Mapa final'!$AB$22="Catastrófico"),CONCATENATE("R1C",'Mapa final'!$P$22),"")</f>
        <v/>
      </c>
      <c r="AM16" s="49" t="str">
        <f>IF(AND('Mapa final'!$Z$23="Alta",'Mapa final'!$AB$23="Catastrófico"),CONCATENATE("R1C",'Mapa final'!$P$23),"")</f>
        <v/>
      </c>
      <c r="AN16" s="82"/>
      <c r="AO16" s="310" t="s">
        <v>73</v>
      </c>
      <c r="AP16" s="311"/>
      <c r="AQ16" s="311"/>
      <c r="AR16" s="311"/>
      <c r="AS16" s="311"/>
      <c r="AT16" s="31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x14ac:dyDescent="0.25">
      <c r="A17" s="82"/>
      <c r="B17" s="222"/>
      <c r="C17" s="222"/>
      <c r="D17" s="223"/>
      <c r="E17" s="321"/>
      <c r="F17" s="322"/>
      <c r="G17" s="322"/>
      <c r="H17" s="322"/>
      <c r="I17" s="322"/>
      <c r="J17" s="66" t="str">
        <f>IF(AND('Mapa final'!$Z$24="Alta",'Mapa final'!$AB$24="Leve"),CONCATENATE("R2C",'Mapa final'!$P$24),"")</f>
        <v/>
      </c>
      <c r="K17" s="67" t="str">
        <f>IF(AND('Mapa final'!$Z$25="Alta",'Mapa final'!$AB$25="Leve"),CONCATENATE("R2C",'Mapa final'!$P$25),"")</f>
        <v/>
      </c>
      <c r="L17" s="67" t="str">
        <f>IF(AND('Mapa final'!$Z$26="Alta",'Mapa final'!$AB$26="Leve"),CONCATENATE("R2C",'Mapa final'!$P$26),"")</f>
        <v/>
      </c>
      <c r="M17" s="67" t="str">
        <f>IF(AND('Mapa final'!$Z$27="Alta",'Mapa final'!$AB$27="Leve"),CONCATENATE("R2C",'Mapa final'!$P$27),"")</f>
        <v/>
      </c>
      <c r="N17" s="67" t="str">
        <f>IF(AND('Mapa final'!$Z$28="Alta",'Mapa final'!$AB$28="Leve"),CONCATENATE("R2C",'Mapa final'!$P$28),"")</f>
        <v/>
      </c>
      <c r="O17" s="68" t="str">
        <f>IF(AND('Mapa final'!$Z$29="Alta",'Mapa final'!$AB$29="Leve"),CONCATENATE("R2C",'Mapa final'!$P$29),"")</f>
        <v/>
      </c>
      <c r="P17" s="66" t="str">
        <f>IF(AND('Mapa final'!$Z$24="Alta",'Mapa final'!$AB$24="Menor"),CONCATENATE("R2C",'Mapa final'!$P$24),"")</f>
        <v/>
      </c>
      <c r="Q17" s="67" t="str">
        <f>IF(AND('Mapa final'!$Z$25="Alta",'Mapa final'!$AB$25="Menor"),CONCATENATE("R2C",'Mapa final'!$P$25),"")</f>
        <v/>
      </c>
      <c r="R17" s="67" t="str">
        <f>IF(AND('Mapa final'!$Z$26="Alta",'Mapa final'!$AB$26="Menor"),CONCATENATE("R2C",'Mapa final'!$P$26),"")</f>
        <v/>
      </c>
      <c r="S17" s="67" t="str">
        <f>IF(AND('Mapa final'!$Z$27="Alta",'Mapa final'!$AB$27="Menor"),CONCATENATE("R2C",'Mapa final'!$P$27),"")</f>
        <v/>
      </c>
      <c r="T17" s="67" t="str">
        <f>IF(AND('Mapa final'!$Z$28="Alta",'Mapa final'!$AB$28="Menor"),CONCATENATE("R2C",'Mapa final'!$P$28),"")</f>
        <v/>
      </c>
      <c r="U17" s="68" t="str">
        <f>IF(AND('Mapa final'!$Z$29="Alta",'Mapa final'!$AB$29="Menor"),CONCATENATE("R2C",'Mapa final'!$P$29),"")</f>
        <v/>
      </c>
      <c r="V17" s="50" t="str">
        <f>IF(AND('Mapa final'!$Z$24="Alta",'Mapa final'!$AB$24="Moderado"),CONCATENATE("R2C",'Mapa final'!$P$24),"")</f>
        <v/>
      </c>
      <c r="W17" s="51" t="str">
        <f>IF(AND('Mapa final'!$Z$25="Alta",'Mapa final'!$AB$25="Moderado"),CONCATENATE("R2C",'Mapa final'!$P$25),"")</f>
        <v/>
      </c>
      <c r="X17" s="51" t="str">
        <f>IF(AND('Mapa final'!$Z$26="Alta",'Mapa final'!$AB$26="Moderado"),CONCATENATE("R2C",'Mapa final'!$P$26),"")</f>
        <v/>
      </c>
      <c r="Y17" s="51" t="str">
        <f>IF(AND('Mapa final'!$Z$27="Alta",'Mapa final'!$AB$27="Moderado"),CONCATENATE("R2C",'Mapa final'!$P$27),"")</f>
        <v/>
      </c>
      <c r="Z17" s="51" t="str">
        <f>IF(AND('Mapa final'!$Z$28="Alta",'Mapa final'!$AB$28="Moderado"),CONCATENATE("R2C",'Mapa final'!$P$28),"")</f>
        <v/>
      </c>
      <c r="AA17" s="52" t="str">
        <f>IF(AND('Mapa final'!$Z$29="Alta",'Mapa final'!$AB$29="Moderado"),CONCATENATE("R2C",'Mapa final'!$P$29),"")</f>
        <v/>
      </c>
      <c r="AB17" s="50" t="str">
        <f>IF(AND('Mapa final'!$Z$24="Alta",'Mapa final'!$AB$24="Mayor"),CONCATENATE("R2C",'Mapa final'!$P$24),"")</f>
        <v/>
      </c>
      <c r="AC17" s="51" t="str">
        <f>IF(AND('Mapa final'!$Z$25="Alta",'Mapa final'!$AB$25="Mayor"),CONCATENATE("R2C",'Mapa final'!$P$25),"")</f>
        <v/>
      </c>
      <c r="AD17" s="51" t="str">
        <f>IF(AND('Mapa final'!$Z$26="Alta",'Mapa final'!$AB$26="Mayor"),CONCATENATE("R2C",'Mapa final'!$P$26),"")</f>
        <v/>
      </c>
      <c r="AE17" s="51" t="str">
        <f>IF(AND('Mapa final'!$Z$27="Alta",'Mapa final'!$AB$27="Mayor"),CONCATENATE("R2C",'Mapa final'!$P$27),"")</f>
        <v/>
      </c>
      <c r="AF17" s="51" t="str">
        <f>IF(AND('Mapa final'!$Z$28="Alta",'Mapa final'!$AB$28="Mayor"),CONCATENATE("R2C",'Mapa final'!$P$28),"")</f>
        <v/>
      </c>
      <c r="AG17" s="52" t="str">
        <f>IF(AND('Mapa final'!$Z$29="Alta",'Mapa final'!$AB$29="Mayor"),CONCATENATE("R2C",'Mapa final'!$P$29),"")</f>
        <v/>
      </c>
      <c r="AH17" s="53" t="str">
        <f>IF(AND('Mapa final'!$Z$24="Alta",'Mapa final'!$AB$24="Catastrófico"),CONCATENATE("R2C",'Mapa final'!$P$24),"")</f>
        <v/>
      </c>
      <c r="AI17" s="54" t="str">
        <f>IF(AND('Mapa final'!$Z$25="Alta",'Mapa final'!$AB$25="Catastrófico"),CONCATENATE("R2C",'Mapa final'!$P$25),"")</f>
        <v/>
      </c>
      <c r="AJ17" s="54" t="str">
        <f>IF(AND('Mapa final'!$Z$26="Alta",'Mapa final'!$AB$26="Catastrófico"),CONCATENATE("R2C",'Mapa final'!$P$26),"")</f>
        <v/>
      </c>
      <c r="AK17" s="54" t="str">
        <f>IF(AND('Mapa final'!$Z$27="Alta",'Mapa final'!$AB$27="Catastrófico"),CONCATENATE("R2C",'Mapa final'!$P$27),"")</f>
        <v/>
      </c>
      <c r="AL17" s="54" t="str">
        <f>IF(AND('Mapa final'!$Z$28="Alta",'Mapa final'!$AB$28="Catastrófico"),CONCATENATE("R2C",'Mapa final'!$P$28),"")</f>
        <v/>
      </c>
      <c r="AM17" s="55" t="str">
        <f>IF(AND('Mapa final'!$Z$29="Alta",'Mapa final'!$AB$29="Catastrófico"),CONCATENATE("R2C",'Mapa final'!$P$29),"")</f>
        <v/>
      </c>
      <c r="AN17" s="82"/>
      <c r="AO17" s="313"/>
      <c r="AP17" s="314"/>
      <c r="AQ17" s="314"/>
      <c r="AR17" s="314"/>
      <c r="AS17" s="314"/>
      <c r="AT17" s="315"/>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x14ac:dyDescent="0.25">
      <c r="A18" s="82"/>
      <c r="B18" s="222"/>
      <c r="C18" s="222"/>
      <c r="D18" s="223"/>
      <c r="E18" s="323"/>
      <c r="F18" s="324"/>
      <c r="G18" s="324"/>
      <c r="H18" s="324"/>
      <c r="I18" s="322"/>
      <c r="J18" s="66" t="str">
        <f>IF(AND('Mapa final'!$Z$30="Alta",'Mapa final'!$AB$30="Leve"),CONCATENATE("R3C",'Mapa final'!$P$30),"")</f>
        <v/>
      </c>
      <c r="K18" s="67" t="str">
        <f>IF(AND('Mapa final'!$Z$31="Alta",'Mapa final'!$AB$31="Leve"),CONCATENATE("R3C",'Mapa final'!$P$31),"")</f>
        <v/>
      </c>
      <c r="L18" s="67" t="str">
        <f>IF(AND('Mapa final'!$Z$32="Alta",'Mapa final'!$AB$32="Leve"),CONCATENATE("R3C",'Mapa final'!$P$32),"")</f>
        <v/>
      </c>
      <c r="M18" s="67" t="str">
        <f>IF(AND('Mapa final'!$Z$33="Alta",'Mapa final'!$AB$33="Leve"),CONCATENATE("R3C",'Mapa final'!$P$33),"")</f>
        <v/>
      </c>
      <c r="N18" s="67" t="str">
        <f>IF(AND('Mapa final'!$Z$34="Alta",'Mapa final'!$AB$34="Leve"),CONCATENATE("R3C",'Mapa final'!$P$34),"")</f>
        <v/>
      </c>
      <c r="O18" s="68" t="str">
        <f>IF(AND('Mapa final'!$Z$35="Alta",'Mapa final'!$AB$35="Leve"),CONCATENATE("R3C",'Mapa final'!$P$35),"")</f>
        <v/>
      </c>
      <c r="P18" s="66" t="str">
        <f>IF(AND('Mapa final'!$Z$30="Alta",'Mapa final'!$AB$30="Menor"),CONCATENATE("R3C",'Mapa final'!$P$30),"")</f>
        <v/>
      </c>
      <c r="Q18" s="67" t="str">
        <f>IF(AND('Mapa final'!$Z$31="Alta",'Mapa final'!$AB$31="Menor"),CONCATENATE("R3C",'Mapa final'!$P$31),"")</f>
        <v/>
      </c>
      <c r="R18" s="67" t="str">
        <f>IF(AND('Mapa final'!$Z$32="Alta",'Mapa final'!$AB$32="Menor"),CONCATENATE("R3C",'Mapa final'!$P$32),"")</f>
        <v/>
      </c>
      <c r="S18" s="67" t="str">
        <f>IF(AND('Mapa final'!$Z$33="Alta",'Mapa final'!$AB$33="Menor"),CONCATENATE("R3C",'Mapa final'!$P$33),"")</f>
        <v/>
      </c>
      <c r="T18" s="67" t="str">
        <f>IF(AND('Mapa final'!$Z$34="Alta",'Mapa final'!$AB$34="Menor"),CONCATENATE("R3C",'Mapa final'!$P$34),"")</f>
        <v/>
      </c>
      <c r="U18" s="68" t="str">
        <f>IF(AND('Mapa final'!$Z$35="Alta",'Mapa final'!$AB$35="Menor"),CONCATENATE("R3C",'Mapa final'!$P$35),"")</f>
        <v/>
      </c>
      <c r="V18" s="50" t="str">
        <f>IF(AND('Mapa final'!$Z$30="Alta",'Mapa final'!$AB$30="Moderado"),CONCATENATE("R3C",'Mapa final'!$P$30),"")</f>
        <v/>
      </c>
      <c r="W18" s="51" t="str">
        <f>IF(AND('Mapa final'!$Z$31="Alta",'Mapa final'!$AB$31="Moderado"),CONCATENATE("R3C",'Mapa final'!$P$31),"")</f>
        <v/>
      </c>
      <c r="X18" s="51" t="str">
        <f>IF(AND('Mapa final'!$Z$32="Alta",'Mapa final'!$AB$32="Moderado"),CONCATENATE("R3C",'Mapa final'!$P$32),"")</f>
        <v/>
      </c>
      <c r="Y18" s="51" t="str">
        <f>IF(AND('Mapa final'!$Z$33="Alta",'Mapa final'!$AB$33="Moderado"),CONCATENATE("R3C",'Mapa final'!$P$33),"")</f>
        <v/>
      </c>
      <c r="Z18" s="51" t="str">
        <f>IF(AND('Mapa final'!$Z$34="Alta",'Mapa final'!$AB$34="Moderado"),CONCATENATE("R3C",'Mapa final'!$P$34),"")</f>
        <v/>
      </c>
      <c r="AA18" s="52" t="str">
        <f>IF(AND('Mapa final'!$Z$35="Alta",'Mapa final'!$AB$35="Moderado"),CONCATENATE("R3C",'Mapa final'!$P$35),"")</f>
        <v/>
      </c>
      <c r="AB18" s="50" t="str">
        <f>IF(AND('Mapa final'!$Z$30="Alta",'Mapa final'!$AB$30="Mayor"),CONCATENATE("R3C",'Mapa final'!$P$30),"")</f>
        <v/>
      </c>
      <c r="AC18" s="51" t="str">
        <f>IF(AND('Mapa final'!$Z$31="Alta",'Mapa final'!$AB$31="Mayor"),CONCATENATE("R3C",'Mapa final'!$P$31),"")</f>
        <v/>
      </c>
      <c r="AD18" s="51" t="str">
        <f>IF(AND('Mapa final'!$Z$32="Alta",'Mapa final'!$AB$32="Mayor"),CONCATENATE("R3C",'Mapa final'!$P$32),"")</f>
        <v/>
      </c>
      <c r="AE18" s="51" t="str">
        <f>IF(AND('Mapa final'!$Z$33="Alta",'Mapa final'!$AB$33="Mayor"),CONCATENATE("R3C",'Mapa final'!$P$33),"")</f>
        <v/>
      </c>
      <c r="AF18" s="51" t="str">
        <f>IF(AND('Mapa final'!$Z$34="Alta",'Mapa final'!$AB$34="Mayor"),CONCATENATE("R3C",'Mapa final'!$P$34),"")</f>
        <v/>
      </c>
      <c r="AG18" s="52" t="str">
        <f>IF(AND('Mapa final'!$Z$35="Alta",'Mapa final'!$AB$35="Mayor"),CONCATENATE("R3C",'Mapa final'!$P$35),"")</f>
        <v/>
      </c>
      <c r="AH18" s="53" t="str">
        <f>IF(AND('Mapa final'!$Z$30="Alta",'Mapa final'!$AB$30="Catastrófico"),CONCATENATE("R3C",'Mapa final'!$P$30),"")</f>
        <v/>
      </c>
      <c r="AI18" s="54" t="str">
        <f>IF(AND('Mapa final'!$Z$31="Alta",'Mapa final'!$AB$31="Catastrófico"),CONCATENATE("R3C",'Mapa final'!$P$31),"")</f>
        <v/>
      </c>
      <c r="AJ18" s="54" t="str">
        <f>IF(AND('Mapa final'!$Z$32="Alta",'Mapa final'!$AB$32="Catastrófico"),CONCATENATE("R3C",'Mapa final'!$P$32),"")</f>
        <v/>
      </c>
      <c r="AK18" s="54" t="str">
        <f>IF(AND('Mapa final'!$Z$33="Alta",'Mapa final'!$AB$33="Catastrófico"),CONCATENATE("R3C",'Mapa final'!$P$33),"")</f>
        <v/>
      </c>
      <c r="AL18" s="54" t="str">
        <f>IF(AND('Mapa final'!$Z$34="Alta",'Mapa final'!$AB$34="Catastrófico"),CONCATENATE("R3C",'Mapa final'!$P$34),"")</f>
        <v/>
      </c>
      <c r="AM18" s="55" t="str">
        <f>IF(AND('Mapa final'!$Z$35="Alta",'Mapa final'!$AB$35="Catastrófico"),CONCATENATE("R3C",'Mapa final'!$P$35),"")</f>
        <v/>
      </c>
      <c r="AN18" s="82"/>
      <c r="AO18" s="313"/>
      <c r="AP18" s="314"/>
      <c r="AQ18" s="314"/>
      <c r="AR18" s="314"/>
      <c r="AS18" s="314"/>
      <c r="AT18" s="315"/>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x14ac:dyDescent="0.25">
      <c r="A19" s="82"/>
      <c r="B19" s="222"/>
      <c r="C19" s="222"/>
      <c r="D19" s="223"/>
      <c r="E19" s="323"/>
      <c r="F19" s="324"/>
      <c r="G19" s="324"/>
      <c r="H19" s="324"/>
      <c r="I19" s="322"/>
      <c r="J19" s="66" t="str">
        <f>IF(AND('Mapa final'!$Z$36="Alta",'Mapa final'!$AB$36="Leve"),CONCATENATE("R4C",'Mapa final'!$P$36),"")</f>
        <v/>
      </c>
      <c r="K19" s="67" t="str">
        <f>IF(AND('Mapa final'!$Z$37="Alta",'Mapa final'!$AB$37="Leve"),CONCATENATE("R4C",'Mapa final'!$P$37),"")</f>
        <v/>
      </c>
      <c r="L19" s="67" t="str">
        <f>IF(AND('Mapa final'!$Z$38="Alta",'Mapa final'!$AB$38="Leve"),CONCATENATE("R4C",'Mapa final'!$P$38),"")</f>
        <v/>
      </c>
      <c r="M19" s="67" t="str">
        <f>IF(AND('Mapa final'!$Z$39="Alta",'Mapa final'!$AB$39="Leve"),CONCATENATE("R4C",'Mapa final'!$P$39),"")</f>
        <v/>
      </c>
      <c r="N19" s="67" t="str">
        <f>IF(AND('Mapa final'!$Z$40="Alta",'Mapa final'!$AB$40="Leve"),CONCATENATE("R4C",'Mapa final'!$P$40),"")</f>
        <v/>
      </c>
      <c r="O19" s="68" t="str">
        <f>IF(AND('Mapa final'!$Z$41="Alta",'Mapa final'!$AB$41="Leve"),CONCATENATE("R4C",'Mapa final'!$P$41),"")</f>
        <v/>
      </c>
      <c r="P19" s="66" t="str">
        <f>IF(AND('Mapa final'!$Z$36="Alta",'Mapa final'!$AB$36="Menor"),CONCATENATE("R4C",'Mapa final'!$P$36),"")</f>
        <v/>
      </c>
      <c r="Q19" s="67" t="str">
        <f>IF(AND('Mapa final'!$Z$37="Alta",'Mapa final'!$AB$37="Menor"),CONCATENATE("R4C",'Mapa final'!$P$37),"")</f>
        <v/>
      </c>
      <c r="R19" s="67" t="str">
        <f>IF(AND('Mapa final'!$Z$38="Alta",'Mapa final'!$AB$38="Menor"),CONCATENATE("R4C",'Mapa final'!$P$38),"")</f>
        <v/>
      </c>
      <c r="S19" s="67" t="str">
        <f>IF(AND('Mapa final'!$Z$39="Alta",'Mapa final'!$AB$39="Menor"),CONCATENATE("R4C",'Mapa final'!$P$39),"")</f>
        <v/>
      </c>
      <c r="T19" s="67" t="str">
        <f>IF(AND('Mapa final'!$Z$40="Alta",'Mapa final'!$AB$40="Menor"),CONCATENATE("R4C",'Mapa final'!$P$40),"")</f>
        <v/>
      </c>
      <c r="U19" s="68" t="str">
        <f>IF(AND('Mapa final'!$Z$41="Alta",'Mapa final'!$AB$41="Menor"),CONCATENATE("R4C",'Mapa final'!$P$41),"")</f>
        <v/>
      </c>
      <c r="V19" s="50" t="str">
        <f>IF(AND('Mapa final'!$Z$36="Alta",'Mapa final'!$AB$36="Moderado"),CONCATENATE("R4C",'Mapa final'!$P$36),"")</f>
        <v/>
      </c>
      <c r="W19" s="51" t="str">
        <f>IF(AND('Mapa final'!$Z$37="Alta",'Mapa final'!$AB$37="Moderado"),CONCATENATE("R4C",'Mapa final'!$P$37),"")</f>
        <v/>
      </c>
      <c r="X19" s="56" t="str">
        <f>IF(AND('Mapa final'!$Z$38="Alta",'Mapa final'!$AB$38="Moderado"),CONCATENATE("R4C",'Mapa final'!$P$38),"")</f>
        <v/>
      </c>
      <c r="Y19" s="56" t="str">
        <f>IF(AND('Mapa final'!$Z$39="Alta",'Mapa final'!$AB$39="Moderado"),CONCATENATE("R4C",'Mapa final'!$P$39),"")</f>
        <v/>
      </c>
      <c r="Z19" s="56" t="str">
        <f>IF(AND('Mapa final'!$Z$40="Alta",'Mapa final'!$AB$40="Moderado"),CONCATENATE("R4C",'Mapa final'!$P$40),"")</f>
        <v/>
      </c>
      <c r="AA19" s="52" t="str">
        <f>IF(AND('Mapa final'!$Z$41="Alta",'Mapa final'!$AB$41="Moderado"),CONCATENATE("R4C",'Mapa final'!$P$41),"")</f>
        <v/>
      </c>
      <c r="AB19" s="50" t="str">
        <f>IF(AND('Mapa final'!$Z$36="Alta",'Mapa final'!$AB$36="Mayor"),CONCATENATE("R4C",'Mapa final'!$P$36),"")</f>
        <v/>
      </c>
      <c r="AC19" s="51" t="str">
        <f>IF(AND('Mapa final'!$Z$37="Alta",'Mapa final'!$AB$37="Mayor"),CONCATENATE("R4C",'Mapa final'!$P$37),"")</f>
        <v/>
      </c>
      <c r="AD19" s="56" t="str">
        <f>IF(AND('Mapa final'!$Z$38="Alta",'Mapa final'!$AB$38="Mayor"),CONCATENATE("R4C",'Mapa final'!$P$38),"")</f>
        <v/>
      </c>
      <c r="AE19" s="56" t="str">
        <f>IF(AND('Mapa final'!$Z$39="Alta",'Mapa final'!$AB$39="Mayor"),CONCATENATE("R4C",'Mapa final'!$P$39),"")</f>
        <v/>
      </c>
      <c r="AF19" s="56" t="str">
        <f>IF(AND('Mapa final'!$Z$40="Alta",'Mapa final'!$AB$40="Mayor"),CONCATENATE("R4C",'Mapa final'!$P$40),"")</f>
        <v/>
      </c>
      <c r="AG19" s="52" t="str">
        <f>IF(AND('Mapa final'!$Z$41="Alta",'Mapa final'!$AB$41="Mayor"),CONCATENATE("R4C",'Mapa final'!$P$41),"")</f>
        <v/>
      </c>
      <c r="AH19" s="53" t="str">
        <f>IF(AND('Mapa final'!$Z$36="Alta",'Mapa final'!$AB$36="Catastrófico"),CONCATENATE("R4C",'Mapa final'!$P$36),"")</f>
        <v/>
      </c>
      <c r="AI19" s="54" t="str">
        <f>IF(AND('Mapa final'!$Z$37="Alta",'Mapa final'!$AB$37="Catastrófico"),CONCATENATE("R4C",'Mapa final'!$P$37),"")</f>
        <v/>
      </c>
      <c r="AJ19" s="54" t="str">
        <f>IF(AND('Mapa final'!$Z$38="Alta",'Mapa final'!$AB$38="Catastrófico"),CONCATENATE("R4C",'Mapa final'!$P$38),"")</f>
        <v/>
      </c>
      <c r="AK19" s="54" t="str">
        <f>IF(AND('Mapa final'!$Z$39="Alta",'Mapa final'!$AB$39="Catastrófico"),CONCATENATE("R4C",'Mapa final'!$P$39),"")</f>
        <v/>
      </c>
      <c r="AL19" s="54" t="str">
        <f>IF(AND('Mapa final'!$Z$40="Alta",'Mapa final'!$AB$40="Catastrófico"),CONCATENATE("R4C",'Mapa final'!$P$40),"")</f>
        <v/>
      </c>
      <c r="AM19" s="55" t="str">
        <f>IF(AND('Mapa final'!$Z$41="Alta",'Mapa final'!$AB$41="Catastrófico"),CONCATENATE("R4C",'Mapa final'!$P$41),"")</f>
        <v/>
      </c>
      <c r="AN19" s="82"/>
      <c r="AO19" s="313"/>
      <c r="AP19" s="314"/>
      <c r="AQ19" s="314"/>
      <c r="AR19" s="314"/>
      <c r="AS19" s="314"/>
      <c r="AT19" s="315"/>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x14ac:dyDescent="0.25">
      <c r="A20" s="82"/>
      <c r="B20" s="222"/>
      <c r="C20" s="222"/>
      <c r="D20" s="223"/>
      <c r="E20" s="323"/>
      <c r="F20" s="324"/>
      <c r="G20" s="324"/>
      <c r="H20" s="324"/>
      <c r="I20" s="322"/>
      <c r="J20" s="66" t="str">
        <f>IF(AND('Mapa final'!$Z$42="Alta",'Mapa final'!$AB$42="Leve"),CONCATENATE("R5C",'Mapa final'!$P$42),"")</f>
        <v/>
      </c>
      <c r="K20" s="67" t="str">
        <f>IF(AND('Mapa final'!$Z$43="Alta",'Mapa final'!$AB$43="Leve"),CONCATENATE("R5C",'Mapa final'!$P$43),"")</f>
        <v/>
      </c>
      <c r="L20" s="67" t="str">
        <f>IF(AND('Mapa final'!$Z$44="Alta",'Mapa final'!$AB$44="Leve"),CONCATENATE("R5C",'Mapa final'!$P$44),"")</f>
        <v/>
      </c>
      <c r="M20" s="67" t="str">
        <f>IF(AND('Mapa final'!$Z$45="Alta",'Mapa final'!$AB$45="Leve"),CONCATENATE("R5C",'Mapa final'!$P$45),"")</f>
        <v/>
      </c>
      <c r="N20" s="67" t="str">
        <f>IF(AND('Mapa final'!$Z$46="Alta",'Mapa final'!$AB$46="Leve"),CONCATENATE("R5C",'Mapa final'!$P$46),"")</f>
        <v/>
      </c>
      <c r="O20" s="68" t="str">
        <f>IF(AND('Mapa final'!$Z$47="Alta",'Mapa final'!$AB$47="Leve"),CONCATENATE("R5C",'Mapa final'!$P$47),"")</f>
        <v/>
      </c>
      <c r="P20" s="66" t="str">
        <f>IF(AND('Mapa final'!$Z$42="Alta",'Mapa final'!$AB$42="Menor"),CONCATENATE("R5C",'Mapa final'!$P$42),"")</f>
        <v/>
      </c>
      <c r="Q20" s="67" t="str">
        <f>IF(AND('Mapa final'!$Z$43="Alta",'Mapa final'!$AB$43="Menor"),CONCATENATE("R5C",'Mapa final'!$P$43),"")</f>
        <v/>
      </c>
      <c r="R20" s="67" t="str">
        <f>IF(AND('Mapa final'!$Z$44="Alta",'Mapa final'!$AB$44="Menor"),CONCATENATE("R5C",'Mapa final'!$P$44),"")</f>
        <v/>
      </c>
      <c r="S20" s="67" t="str">
        <f>IF(AND('Mapa final'!$Z$45="Alta",'Mapa final'!$AB$45="Menor"),CONCATENATE("R5C",'Mapa final'!$P$45),"")</f>
        <v/>
      </c>
      <c r="T20" s="67" t="str">
        <f>IF(AND('Mapa final'!$Z$46="Alta",'Mapa final'!$AB$46="Menor"),CONCATENATE("R5C",'Mapa final'!$P$46),"")</f>
        <v/>
      </c>
      <c r="U20" s="68" t="str">
        <f>IF(AND('Mapa final'!$Z$47="Alta",'Mapa final'!$AB$47="Menor"),CONCATENATE("R5C",'Mapa final'!$P$47),"")</f>
        <v/>
      </c>
      <c r="V20" s="50" t="str">
        <f>IF(AND('Mapa final'!$Z$42="Alta",'Mapa final'!$AB$42="Moderado"),CONCATENATE("R5C",'Mapa final'!$P$42),"")</f>
        <v/>
      </c>
      <c r="W20" s="51" t="str">
        <f>IF(AND('Mapa final'!$Z$43="Alta",'Mapa final'!$AB$43="Moderado"),CONCATENATE("R5C",'Mapa final'!$P$43),"")</f>
        <v/>
      </c>
      <c r="X20" s="56" t="str">
        <f>IF(AND('Mapa final'!$Z$44="Alta",'Mapa final'!$AB$44="Moderado"),CONCATENATE("R5C",'Mapa final'!$P$44),"")</f>
        <v/>
      </c>
      <c r="Y20" s="56" t="str">
        <f>IF(AND('Mapa final'!$Z$45="Alta",'Mapa final'!$AB$45="Moderado"),CONCATENATE("R5C",'Mapa final'!$P$45),"")</f>
        <v/>
      </c>
      <c r="Z20" s="56" t="str">
        <f>IF(AND('Mapa final'!$Z$46="Alta",'Mapa final'!$AB$46="Moderado"),CONCATENATE("R5C",'Mapa final'!$P$46),"")</f>
        <v/>
      </c>
      <c r="AA20" s="52" t="str">
        <f>IF(AND('Mapa final'!$Z$47="Alta",'Mapa final'!$AB$47="Moderado"),CONCATENATE("R5C",'Mapa final'!$P$47),"")</f>
        <v/>
      </c>
      <c r="AB20" s="50" t="str">
        <f>IF(AND('Mapa final'!$Z$42="Alta",'Mapa final'!$AB$42="Mayor"),CONCATENATE("R5C",'Mapa final'!$P$42),"")</f>
        <v/>
      </c>
      <c r="AC20" s="51" t="str">
        <f>IF(AND('Mapa final'!$Z$43="Alta",'Mapa final'!$AB$43="Mayor"),CONCATENATE("R5C",'Mapa final'!$P$43),"")</f>
        <v/>
      </c>
      <c r="AD20" s="56" t="str">
        <f>IF(AND('Mapa final'!$Z$44="Alta",'Mapa final'!$AB$44="Mayor"),CONCATENATE("R5C",'Mapa final'!$P$44),"")</f>
        <v/>
      </c>
      <c r="AE20" s="56" t="str">
        <f>IF(AND('Mapa final'!$Z$45="Alta",'Mapa final'!$AB$45="Mayor"),CONCATENATE("R5C",'Mapa final'!$P$45),"")</f>
        <v/>
      </c>
      <c r="AF20" s="56" t="str">
        <f>IF(AND('Mapa final'!$Z$46="Alta",'Mapa final'!$AB$46="Mayor"),CONCATENATE("R5C",'Mapa final'!$P$46),"")</f>
        <v/>
      </c>
      <c r="AG20" s="52" t="str">
        <f>IF(AND('Mapa final'!$Z$47="Alta",'Mapa final'!$AB$47="Mayor"),CONCATENATE("R5C",'Mapa final'!$P$47),"")</f>
        <v/>
      </c>
      <c r="AH20" s="53" t="str">
        <f>IF(AND('Mapa final'!$Z$42="Alta",'Mapa final'!$AB$42="Catastrófico"),CONCATENATE("R5C",'Mapa final'!$P$42),"")</f>
        <v/>
      </c>
      <c r="AI20" s="54" t="str">
        <f>IF(AND('Mapa final'!$Z$43="Alta",'Mapa final'!$AB$43="Catastrófico"),CONCATENATE("R5C",'Mapa final'!$P$43),"")</f>
        <v/>
      </c>
      <c r="AJ20" s="54" t="str">
        <f>IF(AND('Mapa final'!$Z$44="Alta",'Mapa final'!$AB$44="Catastrófico"),CONCATENATE("R5C",'Mapa final'!$P$44),"")</f>
        <v/>
      </c>
      <c r="AK20" s="54" t="str">
        <f>IF(AND('Mapa final'!$Z$45="Alta",'Mapa final'!$AB$45="Catastrófico"),CONCATENATE("R5C",'Mapa final'!$P$45),"")</f>
        <v/>
      </c>
      <c r="AL20" s="54" t="str">
        <f>IF(AND('Mapa final'!$Z$46="Alta",'Mapa final'!$AB$46="Catastrófico"),CONCATENATE("R5C",'Mapa final'!$P$46),"")</f>
        <v/>
      </c>
      <c r="AM20" s="55" t="str">
        <f>IF(AND('Mapa final'!$Z$47="Alta",'Mapa final'!$AB$47="Catastrófico"),CONCATENATE("R5C",'Mapa final'!$P$47),"")</f>
        <v/>
      </c>
      <c r="AN20" s="82"/>
      <c r="AO20" s="313"/>
      <c r="AP20" s="314"/>
      <c r="AQ20" s="314"/>
      <c r="AR20" s="314"/>
      <c r="AS20" s="314"/>
      <c r="AT20" s="315"/>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x14ac:dyDescent="0.25">
      <c r="A21" s="82"/>
      <c r="B21" s="222"/>
      <c r="C21" s="222"/>
      <c r="D21" s="223"/>
      <c r="E21" s="323"/>
      <c r="F21" s="324"/>
      <c r="G21" s="324"/>
      <c r="H21" s="324"/>
      <c r="I21" s="322"/>
      <c r="J21" s="66" t="str">
        <f>IF(AND('Mapa final'!$Z$48="Alta",'Mapa final'!$AB$48="Leve"),CONCATENATE("R6C",'Mapa final'!$P$48),"")</f>
        <v/>
      </c>
      <c r="K21" s="67" t="str">
        <f>IF(AND('Mapa final'!$Z$49="Alta",'Mapa final'!$AB$49="Leve"),CONCATENATE("R6C",'Mapa final'!$P$49),"")</f>
        <v/>
      </c>
      <c r="L21" s="67" t="str">
        <f>IF(AND('Mapa final'!$Z$50="Alta",'Mapa final'!$AB$50="Leve"),CONCATENATE("R6C",'Mapa final'!$P$50),"")</f>
        <v/>
      </c>
      <c r="M21" s="67" t="str">
        <f>IF(AND('Mapa final'!$Z$51="Alta",'Mapa final'!$AB$51="Leve"),CONCATENATE("R6C",'Mapa final'!$P$51),"")</f>
        <v/>
      </c>
      <c r="N21" s="67" t="str">
        <f>IF(AND('Mapa final'!$Z$52="Alta",'Mapa final'!$AB$52="Leve"),CONCATENATE("R6C",'Mapa final'!$P$52),"")</f>
        <v/>
      </c>
      <c r="O21" s="68" t="str">
        <f>IF(AND('Mapa final'!$Z$53="Alta",'Mapa final'!$AB$53="Leve"),CONCATENATE("R6C",'Mapa final'!$P$53),"")</f>
        <v/>
      </c>
      <c r="P21" s="66" t="str">
        <f>IF(AND('Mapa final'!$Z$48="Alta",'Mapa final'!$AB$48="Menor"),CONCATENATE("R6C",'Mapa final'!$P$48),"")</f>
        <v/>
      </c>
      <c r="Q21" s="67" t="str">
        <f>IF(AND('Mapa final'!$Z$49="Alta",'Mapa final'!$AB$49="Menor"),CONCATENATE("R6C",'Mapa final'!$P$49),"")</f>
        <v/>
      </c>
      <c r="R21" s="67" t="str">
        <f>IF(AND('Mapa final'!$Z$50="Alta",'Mapa final'!$AB$50="Menor"),CONCATENATE("R6C",'Mapa final'!$P$50),"")</f>
        <v/>
      </c>
      <c r="S21" s="67" t="str">
        <f>IF(AND('Mapa final'!$Z$51="Alta",'Mapa final'!$AB$51="Menor"),CONCATENATE("R6C",'Mapa final'!$P$51),"")</f>
        <v/>
      </c>
      <c r="T21" s="67" t="str">
        <f>IF(AND('Mapa final'!$Z$52="Alta",'Mapa final'!$AB$52="Menor"),CONCATENATE("R6C",'Mapa final'!$P$52),"")</f>
        <v/>
      </c>
      <c r="U21" s="68" t="str">
        <f>IF(AND('Mapa final'!$Z$53="Alta",'Mapa final'!$AB$53="Menor"),CONCATENATE("R6C",'Mapa final'!$P$53),"")</f>
        <v/>
      </c>
      <c r="V21" s="50" t="str">
        <f>IF(AND('Mapa final'!$Z$48="Alta",'Mapa final'!$AB$48="Moderado"),CONCATENATE("R6C",'Mapa final'!$P$48),"")</f>
        <v/>
      </c>
      <c r="W21" s="51" t="str">
        <f>IF(AND('Mapa final'!$Z$49="Alta",'Mapa final'!$AB$49="Moderado"),CONCATENATE("R6C",'Mapa final'!$P$49),"")</f>
        <v/>
      </c>
      <c r="X21" s="56" t="str">
        <f>IF(AND('Mapa final'!$Z$50="Alta",'Mapa final'!$AB$50="Moderado"),CONCATENATE("R6C",'Mapa final'!$P$50),"")</f>
        <v/>
      </c>
      <c r="Y21" s="56" t="str">
        <f>IF(AND('Mapa final'!$Z$51="Alta",'Mapa final'!$AB$51="Moderado"),CONCATENATE("R6C",'Mapa final'!$P$51),"")</f>
        <v/>
      </c>
      <c r="Z21" s="56" t="str">
        <f>IF(AND('Mapa final'!$Z$52="Alta",'Mapa final'!$AB$52="Moderado"),CONCATENATE("R6C",'Mapa final'!$P$52),"")</f>
        <v/>
      </c>
      <c r="AA21" s="52" t="str">
        <f>IF(AND('Mapa final'!$Z$53="Alta",'Mapa final'!$AB$53="Moderado"),CONCATENATE("R6C",'Mapa final'!$P$53),"")</f>
        <v/>
      </c>
      <c r="AB21" s="50" t="str">
        <f>IF(AND('Mapa final'!$Z$48="Alta",'Mapa final'!$AB$48="Mayor"),CONCATENATE("R6C",'Mapa final'!$P$48),"")</f>
        <v/>
      </c>
      <c r="AC21" s="51" t="str">
        <f>IF(AND('Mapa final'!$Z$49="Alta",'Mapa final'!$AB$49="Mayor"),CONCATENATE("R6C",'Mapa final'!$P$49),"")</f>
        <v/>
      </c>
      <c r="AD21" s="56" t="str">
        <f>IF(AND('Mapa final'!$Z$50="Alta",'Mapa final'!$AB$50="Mayor"),CONCATENATE("R6C",'Mapa final'!$P$50),"")</f>
        <v/>
      </c>
      <c r="AE21" s="56" t="str">
        <f>IF(AND('Mapa final'!$Z$51="Alta",'Mapa final'!$AB$51="Mayor"),CONCATENATE("R6C",'Mapa final'!$P$51),"")</f>
        <v/>
      </c>
      <c r="AF21" s="56" t="str">
        <f>IF(AND('Mapa final'!$Z$52="Alta",'Mapa final'!$AB$52="Mayor"),CONCATENATE("R6C",'Mapa final'!$P$52),"")</f>
        <v/>
      </c>
      <c r="AG21" s="52" t="str">
        <f>IF(AND('Mapa final'!$Z$53="Alta",'Mapa final'!$AB$53="Mayor"),CONCATENATE("R6C",'Mapa final'!$P$53),"")</f>
        <v/>
      </c>
      <c r="AH21" s="53" t="str">
        <f>IF(AND('Mapa final'!$Z$48="Alta",'Mapa final'!$AB$48="Catastrófico"),CONCATENATE("R6C",'Mapa final'!$P$48),"")</f>
        <v/>
      </c>
      <c r="AI21" s="54" t="str">
        <f>IF(AND('Mapa final'!$Z$49="Alta",'Mapa final'!$AB$49="Catastrófico"),CONCATENATE("R6C",'Mapa final'!$P$49),"")</f>
        <v/>
      </c>
      <c r="AJ21" s="54" t="str">
        <f>IF(AND('Mapa final'!$Z$50="Alta",'Mapa final'!$AB$50="Catastrófico"),CONCATENATE("R6C",'Mapa final'!$P$50),"")</f>
        <v/>
      </c>
      <c r="AK21" s="54" t="str">
        <f>IF(AND('Mapa final'!$Z$51="Alta",'Mapa final'!$AB$51="Catastrófico"),CONCATENATE("R6C",'Mapa final'!$P$51),"")</f>
        <v/>
      </c>
      <c r="AL21" s="54" t="str">
        <f>IF(AND('Mapa final'!$Z$52="Alta",'Mapa final'!$AB$52="Catastrófico"),CONCATENATE("R6C",'Mapa final'!$P$52),"")</f>
        <v/>
      </c>
      <c r="AM21" s="55" t="str">
        <f>IF(AND('Mapa final'!$Z$53="Alta",'Mapa final'!$AB$53="Catastrófico"),CONCATENATE("R6C",'Mapa final'!$P$53),"")</f>
        <v/>
      </c>
      <c r="AN21" s="82"/>
      <c r="AO21" s="313"/>
      <c r="AP21" s="314"/>
      <c r="AQ21" s="314"/>
      <c r="AR21" s="314"/>
      <c r="AS21" s="314"/>
      <c r="AT21" s="315"/>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x14ac:dyDescent="0.25">
      <c r="A22" s="82"/>
      <c r="B22" s="222"/>
      <c r="C22" s="222"/>
      <c r="D22" s="223"/>
      <c r="E22" s="323"/>
      <c r="F22" s="324"/>
      <c r="G22" s="324"/>
      <c r="H22" s="324"/>
      <c r="I22" s="322"/>
      <c r="J22" s="66" t="str">
        <f>IF(AND('Mapa final'!$Z$54="Alta",'Mapa final'!$AB$54="Leve"),CONCATENATE("R7C",'Mapa final'!$P$54),"")</f>
        <v/>
      </c>
      <c r="K22" s="67" t="str">
        <f>IF(AND('Mapa final'!$Z$55="Alta",'Mapa final'!$AB$55="Leve"),CONCATENATE("R7C",'Mapa final'!$P$55),"")</f>
        <v/>
      </c>
      <c r="L22" s="67" t="str">
        <f>IF(AND('Mapa final'!$Z$56="Alta",'Mapa final'!$AB$56="Leve"),CONCATENATE("R7C",'Mapa final'!$P$56),"")</f>
        <v/>
      </c>
      <c r="M22" s="67" t="str">
        <f>IF(AND('Mapa final'!$Z$57="Alta",'Mapa final'!$AB$57="Leve"),CONCATENATE("R7C",'Mapa final'!$P$57),"")</f>
        <v/>
      </c>
      <c r="N22" s="67" t="str">
        <f>IF(AND('Mapa final'!$Z$58="Alta",'Mapa final'!$AB$58="Leve"),CONCATENATE("R7C",'Mapa final'!$P$58),"")</f>
        <v/>
      </c>
      <c r="O22" s="68" t="str">
        <f>IF(AND('Mapa final'!$Z$59="Alta",'Mapa final'!$AB$59="Leve"),CONCATENATE("R7C",'Mapa final'!$P$59),"")</f>
        <v/>
      </c>
      <c r="P22" s="66" t="str">
        <f>IF(AND('Mapa final'!$Z$54="Alta",'Mapa final'!$AB$54="Menor"),CONCATENATE("R7C",'Mapa final'!$P$54),"")</f>
        <v/>
      </c>
      <c r="Q22" s="67" t="str">
        <f>IF(AND('Mapa final'!$Z$55="Alta",'Mapa final'!$AB$55="Menor"),CONCATENATE("R7C",'Mapa final'!$P$55),"")</f>
        <v/>
      </c>
      <c r="R22" s="67" t="str">
        <f>IF(AND('Mapa final'!$Z$56="Alta",'Mapa final'!$AB$56="Menor"),CONCATENATE("R7C",'Mapa final'!$P$56),"")</f>
        <v/>
      </c>
      <c r="S22" s="67" t="str">
        <f>IF(AND('Mapa final'!$Z$57="Alta",'Mapa final'!$AB$57="Menor"),CONCATENATE("R7C",'Mapa final'!$P$57),"")</f>
        <v/>
      </c>
      <c r="T22" s="67" t="str">
        <f>IF(AND('Mapa final'!$Z$58="Alta",'Mapa final'!$AB$58="Menor"),CONCATENATE("R7C",'Mapa final'!$P$58),"")</f>
        <v/>
      </c>
      <c r="U22" s="68" t="str">
        <f>IF(AND('Mapa final'!$Z$59="Alta",'Mapa final'!$AB$59="Menor"),CONCATENATE("R7C",'Mapa final'!$P$59),"")</f>
        <v/>
      </c>
      <c r="V22" s="50" t="str">
        <f>IF(AND('Mapa final'!$Z$54="Alta",'Mapa final'!$AB$54="Moderado"),CONCATENATE("R7C",'Mapa final'!$P$54),"")</f>
        <v/>
      </c>
      <c r="W22" s="51" t="str">
        <f>IF(AND('Mapa final'!$Z$55="Alta",'Mapa final'!$AB$55="Moderado"),CONCATENATE("R7C",'Mapa final'!$P$55),"")</f>
        <v/>
      </c>
      <c r="X22" s="56" t="str">
        <f>IF(AND('Mapa final'!$Z$56="Alta",'Mapa final'!$AB$56="Moderado"),CONCATENATE("R7C",'Mapa final'!$P$56),"")</f>
        <v/>
      </c>
      <c r="Y22" s="56" t="str">
        <f>IF(AND('Mapa final'!$Z$57="Alta",'Mapa final'!$AB$57="Moderado"),CONCATENATE("R7C",'Mapa final'!$P$57),"")</f>
        <v/>
      </c>
      <c r="Z22" s="56" t="str">
        <f>IF(AND('Mapa final'!$Z$58="Alta",'Mapa final'!$AB$58="Moderado"),CONCATENATE("R7C",'Mapa final'!$P$58),"")</f>
        <v/>
      </c>
      <c r="AA22" s="52" t="str">
        <f>IF(AND('Mapa final'!$Z$59="Alta",'Mapa final'!$AB$59="Moderado"),CONCATENATE("R7C",'Mapa final'!$P$59),"")</f>
        <v/>
      </c>
      <c r="AB22" s="50" t="str">
        <f>IF(AND('Mapa final'!$Z$54="Alta",'Mapa final'!$AB$54="Mayor"),CONCATENATE("R7C",'Mapa final'!$P$54),"")</f>
        <v/>
      </c>
      <c r="AC22" s="51" t="str">
        <f>IF(AND('Mapa final'!$Z$55="Alta",'Mapa final'!$AB$55="Mayor"),CONCATENATE("R7C",'Mapa final'!$P$55),"")</f>
        <v/>
      </c>
      <c r="AD22" s="56" t="str">
        <f>IF(AND('Mapa final'!$Z$56="Alta",'Mapa final'!$AB$56="Mayor"),CONCATENATE("R7C",'Mapa final'!$P$56),"")</f>
        <v/>
      </c>
      <c r="AE22" s="56" t="str">
        <f>IF(AND('Mapa final'!$Z$57="Alta",'Mapa final'!$AB$57="Mayor"),CONCATENATE("R7C",'Mapa final'!$P$57),"")</f>
        <v/>
      </c>
      <c r="AF22" s="56" t="str">
        <f>IF(AND('Mapa final'!$Z$58="Alta",'Mapa final'!$AB$58="Mayor"),CONCATENATE("R7C",'Mapa final'!$P$58),"")</f>
        <v/>
      </c>
      <c r="AG22" s="52" t="str">
        <f>IF(AND('Mapa final'!$Z$59="Alta",'Mapa final'!$AB$59="Mayor"),CONCATENATE("R7C",'Mapa final'!$P$59),"")</f>
        <v/>
      </c>
      <c r="AH22" s="53" t="str">
        <f>IF(AND('Mapa final'!$Z$54="Alta",'Mapa final'!$AB$54="Catastrófico"),CONCATENATE("R7C",'Mapa final'!$P$54),"")</f>
        <v/>
      </c>
      <c r="AI22" s="54" t="str">
        <f>IF(AND('Mapa final'!$Z$55="Alta",'Mapa final'!$AB$55="Catastrófico"),CONCATENATE("R7C",'Mapa final'!$P$55),"")</f>
        <v/>
      </c>
      <c r="AJ22" s="54" t="str">
        <f>IF(AND('Mapa final'!$Z$56="Alta",'Mapa final'!$AB$56="Catastrófico"),CONCATENATE("R7C",'Mapa final'!$P$56),"")</f>
        <v/>
      </c>
      <c r="AK22" s="54" t="str">
        <f>IF(AND('Mapa final'!$Z$57="Alta",'Mapa final'!$AB$57="Catastrófico"),CONCATENATE("R7C",'Mapa final'!$P$57),"")</f>
        <v/>
      </c>
      <c r="AL22" s="54" t="str">
        <f>IF(AND('Mapa final'!$Z$58="Alta",'Mapa final'!$AB$58="Catastrófico"),CONCATENATE("R7C",'Mapa final'!$P$58),"")</f>
        <v/>
      </c>
      <c r="AM22" s="55" t="str">
        <f>IF(AND('Mapa final'!$Z$59="Alta",'Mapa final'!$AB$59="Catastrófico"),CONCATENATE("R7C",'Mapa final'!$P$59),"")</f>
        <v/>
      </c>
      <c r="AN22" s="82"/>
      <c r="AO22" s="313"/>
      <c r="AP22" s="314"/>
      <c r="AQ22" s="314"/>
      <c r="AR22" s="314"/>
      <c r="AS22" s="314"/>
      <c r="AT22" s="315"/>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x14ac:dyDescent="0.25">
      <c r="A23" s="82"/>
      <c r="B23" s="222"/>
      <c r="C23" s="222"/>
      <c r="D23" s="223"/>
      <c r="E23" s="323"/>
      <c r="F23" s="324"/>
      <c r="G23" s="324"/>
      <c r="H23" s="324"/>
      <c r="I23" s="322"/>
      <c r="J23" s="66" t="str">
        <f>IF(AND('Mapa final'!$Z$60="Alta",'Mapa final'!$AB$60="Leve"),CONCATENATE("R8C",'Mapa final'!$P$60),"")</f>
        <v/>
      </c>
      <c r="K23" s="67" t="str">
        <f>IF(AND('Mapa final'!$Z$61="Alta",'Mapa final'!$AB$61="Leve"),CONCATENATE("R8C",'Mapa final'!$P$61),"")</f>
        <v/>
      </c>
      <c r="L23" s="67" t="str">
        <f>IF(AND('Mapa final'!$Z$62="Alta",'Mapa final'!$AB$62="Leve"),CONCATENATE("R8C",'Mapa final'!$P$62),"")</f>
        <v/>
      </c>
      <c r="M23" s="67" t="str">
        <f>IF(AND('Mapa final'!$Z$63="Alta",'Mapa final'!$AB$63="Leve"),CONCATENATE("R8C",'Mapa final'!$P$63),"")</f>
        <v/>
      </c>
      <c r="N23" s="67" t="str">
        <f>IF(AND('Mapa final'!$Z$64="Alta",'Mapa final'!$AB$64="Leve"),CONCATENATE("R8C",'Mapa final'!$P$64),"")</f>
        <v/>
      </c>
      <c r="O23" s="68" t="str">
        <f>IF(AND('Mapa final'!$Z$65="Alta",'Mapa final'!$AB$65="Leve"),CONCATENATE("R8C",'Mapa final'!$P$65),"")</f>
        <v/>
      </c>
      <c r="P23" s="66" t="str">
        <f>IF(AND('Mapa final'!$Z$60="Alta",'Mapa final'!$AB$60="Menor"),CONCATENATE("R8C",'Mapa final'!$P$60),"")</f>
        <v/>
      </c>
      <c r="Q23" s="67" t="str">
        <f>IF(AND('Mapa final'!$Z$61="Alta",'Mapa final'!$AB$61="Menor"),CONCATENATE("R8C",'Mapa final'!$P$61),"")</f>
        <v/>
      </c>
      <c r="R23" s="67" t="str">
        <f>IF(AND('Mapa final'!$Z$62="Alta",'Mapa final'!$AB$62="Menor"),CONCATENATE("R8C",'Mapa final'!$P$62),"")</f>
        <v/>
      </c>
      <c r="S23" s="67" t="str">
        <f>IF(AND('Mapa final'!$Z$63="Alta",'Mapa final'!$AB$63="Menor"),CONCATENATE("R8C",'Mapa final'!$P$63),"")</f>
        <v/>
      </c>
      <c r="T23" s="67" t="str">
        <f>IF(AND('Mapa final'!$Z$64="Alta",'Mapa final'!$AB$64="Menor"),CONCATENATE("R8C",'Mapa final'!$P$64),"")</f>
        <v/>
      </c>
      <c r="U23" s="68" t="str">
        <f>IF(AND('Mapa final'!$Z$65="Alta",'Mapa final'!$AB$65="Menor"),CONCATENATE("R8C",'Mapa final'!$P$65),"")</f>
        <v/>
      </c>
      <c r="V23" s="50" t="str">
        <f>IF(AND('Mapa final'!$Z$60="Alta",'Mapa final'!$AB$60="Moderado"),CONCATENATE("R8C",'Mapa final'!$P$60),"")</f>
        <v/>
      </c>
      <c r="W23" s="51" t="str">
        <f>IF(AND('Mapa final'!$Z$61="Alta",'Mapa final'!$AB$61="Moderado"),CONCATENATE("R8C",'Mapa final'!$P$61),"")</f>
        <v/>
      </c>
      <c r="X23" s="56" t="str">
        <f>IF(AND('Mapa final'!$Z$62="Alta",'Mapa final'!$AB$62="Moderado"),CONCATENATE("R8C",'Mapa final'!$P$62),"")</f>
        <v/>
      </c>
      <c r="Y23" s="56" t="str">
        <f>IF(AND('Mapa final'!$Z$63="Alta",'Mapa final'!$AB$63="Moderado"),CONCATENATE("R8C",'Mapa final'!$P$63),"")</f>
        <v/>
      </c>
      <c r="Z23" s="56" t="str">
        <f>IF(AND('Mapa final'!$Z$64="Alta",'Mapa final'!$AB$64="Moderado"),CONCATENATE("R8C",'Mapa final'!$P$64),"")</f>
        <v/>
      </c>
      <c r="AA23" s="52" t="str">
        <f>IF(AND('Mapa final'!$Z$65="Alta",'Mapa final'!$AB$65="Moderado"),CONCATENATE("R8C",'Mapa final'!$P$65),"")</f>
        <v/>
      </c>
      <c r="AB23" s="50" t="str">
        <f>IF(AND('Mapa final'!$Z$60="Alta",'Mapa final'!$AB$60="Mayor"),CONCATENATE("R8C",'Mapa final'!$P$60),"")</f>
        <v/>
      </c>
      <c r="AC23" s="51" t="str">
        <f>IF(AND('Mapa final'!$Z$61="Alta",'Mapa final'!$AB$61="Mayor"),CONCATENATE("R8C",'Mapa final'!$P$61),"")</f>
        <v/>
      </c>
      <c r="AD23" s="56" t="str">
        <f>IF(AND('Mapa final'!$Z$62="Alta",'Mapa final'!$AB$62="Mayor"),CONCATENATE("R8C",'Mapa final'!$P$62),"")</f>
        <v/>
      </c>
      <c r="AE23" s="56" t="str">
        <f>IF(AND('Mapa final'!$Z$63="Alta",'Mapa final'!$AB$63="Mayor"),CONCATENATE("R8C",'Mapa final'!$P$63),"")</f>
        <v/>
      </c>
      <c r="AF23" s="56" t="str">
        <f>IF(AND('Mapa final'!$Z$64="Alta",'Mapa final'!$AB$64="Mayor"),CONCATENATE("R8C",'Mapa final'!$P$64),"")</f>
        <v/>
      </c>
      <c r="AG23" s="52" t="str">
        <f>IF(AND('Mapa final'!$Z$65="Alta",'Mapa final'!$AB$65="Mayor"),CONCATENATE("R8C",'Mapa final'!$P$65),"")</f>
        <v/>
      </c>
      <c r="AH23" s="53" t="str">
        <f>IF(AND('Mapa final'!$Z$60="Alta",'Mapa final'!$AB$60="Catastrófico"),CONCATENATE("R8C",'Mapa final'!$P$60),"")</f>
        <v/>
      </c>
      <c r="AI23" s="54" t="str">
        <f>IF(AND('Mapa final'!$Z$61="Alta",'Mapa final'!$AB$61="Catastrófico"),CONCATENATE("R8C",'Mapa final'!$P$61),"")</f>
        <v/>
      </c>
      <c r="AJ23" s="54" t="str">
        <f>IF(AND('Mapa final'!$Z$62="Alta",'Mapa final'!$AB$62="Catastrófico"),CONCATENATE("R8C",'Mapa final'!$P$62),"")</f>
        <v/>
      </c>
      <c r="AK23" s="54" t="str">
        <f>IF(AND('Mapa final'!$Z$63="Alta",'Mapa final'!$AB$63="Catastrófico"),CONCATENATE("R8C",'Mapa final'!$P$63),"")</f>
        <v/>
      </c>
      <c r="AL23" s="54" t="str">
        <f>IF(AND('Mapa final'!$Z$64="Alta",'Mapa final'!$AB$64="Catastrófico"),CONCATENATE("R8C",'Mapa final'!$P$64),"")</f>
        <v/>
      </c>
      <c r="AM23" s="55" t="str">
        <f>IF(AND('Mapa final'!$Z$65="Alta",'Mapa final'!$AB$65="Catastrófico"),CONCATENATE("R8C",'Mapa final'!$P$65),"")</f>
        <v/>
      </c>
      <c r="AN23" s="82"/>
      <c r="AO23" s="313"/>
      <c r="AP23" s="314"/>
      <c r="AQ23" s="314"/>
      <c r="AR23" s="314"/>
      <c r="AS23" s="314"/>
      <c r="AT23" s="315"/>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x14ac:dyDescent="0.25">
      <c r="A24" s="82"/>
      <c r="B24" s="222"/>
      <c r="C24" s="222"/>
      <c r="D24" s="223"/>
      <c r="E24" s="323"/>
      <c r="F24" s="324"/>
      <c r="G24" s="324"/>
      <c r="H24" s="324"/>
      <c r="I24" s="322"/>
      <c r="J24" s="66" t="str">
        <f>IF(AND('Mapa final'!$Z$66="Alta",'Mapa final'!$AB$66="Leve"),CONCATENATE("R9C",'Mapa final'!$P$66),"")</f>
        <v/>
      </c>
      <c r="K24" s="67" t="str">
        <f>IF(AND('Mapa final'!$Z$67="Alta",'Mapa final'!$AB$67="Leve"),CONCATENATE("R9C",'Mapa final'!$P$67),"")</f>
        <v/>
      </c>
      <c r="L24" s="67" t="str">
        <f>IF(AND('Mapa final'!$Z$68="Alta",'Mapa final'!$AB$68="Leve"),CONCATENATE("R9C",'Mapa final'!$P$68),"")</f>
        <v/>
      </c>
      <c r="M24" s="67" t="str">
        <f>IF(AND('Mapa final'!$Z$69="Alta",'Mapa final'!$AB$69="Leve"),CONCATENATE("R9C",'Mapa final'!$P$69),"")</f>
        <v/>
      </c>
      <c r="N24" s="67" t="str">
        <f>IF(AND('Mapa final'!$Z$70="Alta",'Mapa final'!$AB$70="Leve"),CONCATENATE("R9C",'Mapa final'!$P$70),"")</f>
        <v/>
      </c>
      <c r="O24" s="68" t="str">
        <f>IF(AND('Mapa final'!$Z$71="Alta",'Mapa final'!$AB$71="Leve"),CONCATENATE("R9C",'Mapa final'!$P$71),"")</f>
        <v/>
      </c>
      <c r="P24" s="66" t="str">
        <f>IF(AND('Mapa final'!$Z$66="Alta",'Mapa final'!$AB$66="Menor"),CONCATENATE("R9C",'Mapa final'!$P$66),"")</f>
        <v/>
      </c>
      <c r="Q24" s="67" t="str">
        <f>IF(AND('Mapa final'!$Z$67="Alta",'Mapa final'!$AB$67="Menor"),CONCATENATE("R9C",'Mapa final'!$P$67),"")</f>
        <v/>
      </c>
      <c r="R24" s="67" t="str">
        <f>IF(AND('Mapa final'!$Z$68="Alta",'Mapa final'!$AB$68="Menor"),CONCATENATE("R9C",'Mapa final'!$P$68),"")</f>
        <v/>
      </c>
      <c r="S24" s="67" t="str">
        <f>IF(AND('Mapa final'!$Z$69="Alta",'Mapa final'!$AB$69="Menor"),CONCATENATE("R9C",'Mapa final'!$P$69),"")</f>
        <v/>
      </c>
      <c r="T24" s="67" t="str">
        <f>IF(AND('Mapa final'!$Z$70="Alta",'Mapa final'!$AB$70="Menor"),CONCATENATE("R9C",'Mapa final'!$P$70),"")</f>
        <v/>
      </c>
      <c r="U24" s="68" t="str">
        <f>IF(AND('Mapa final'!$Z$71="Alta",'Mapa final'!$AB$71="Menor"),CONCATENATE("R9C",'Mapa final'!$P$71),"")</f>
        <v/>
      </c>
      <c r="V24" s="50" t="str">
        <f>IF(AND('Mapa final'!$Z$66="Alta",'Mapa final'!$AB$66="Moderado"),CONCATENATE("R9C",'Mapa final'!$P$66),"")</f>
        <v/>
      </c>
      <c r="W24" s="51" t="str">
        <f>IF(AND('Mapa final'!$Z$67="Alta",'Mapa final'!$AB$67="Moderado"),CONCATENATE("R9C",'Mapa final'!$P$67),"")</f>
        <v/>
      </c>
      <c r="X24" s="56" t="str">
        <f>IF(AND('Mapa final'!$Z$68="Alta",'Mapa final'!$AB$68="Moderado"),CONCATENATE("R9C",'Mapa final'!$P$68),"")</f>
        <v/>
      </c>
      <c r="Y24" s="56" t="str">
        <f>IF(AND('Mapa final'!$Z$69="Alta",'Mapa final'!$AB$69="Moderado"),CONCATENATE("R9C",'Mapa final'!$P$69),"")</f>
        <v/>
      </c>
      <c r="Z24" s="56" t="str">
        <f>IF(AND('Mapa final'!$Z$70="Alta",'Mapa final'!$AB$70="Moderado"),CONCATENATE("R9C",'Mapa final'!$P$70),"")</f>
        <v/>
      </c>
      <c r="AA24" s="52" t="str">
        <f>IF(AND('Mapa final'!$Z$71="Alta",'Mapa final'!$AB$71="Moderado"),CONCATENATE("R9C",'Mapa final'!$P$71),"")</f>
        <v/>
      </c>
      <c r="AB24" s="50" t="str">
        <f>IF(AND('Mapa final'!$Z$66="Alta",'Mapa final'!$AB$66="Mayor"),CONCATENATE("R9C",'Mapa final'!$P$66),"")</f>
        <v/>
      </c>
      <c r="AC24" s="51" t="str">
        <f>IF(AND('Mapa final'!$Z$67="Alta",'Mapa final'!$AB$67="Mayor"),CONCATENATE("R9C",'Mapa final'!$P$67),"")</f>
        <v/>
      </c>
      <c r="AD24" s="56" t="str">
        <f>IF(AND('Mapa final'!$Z$68="Alta",'Mapa final'!$AB$68="Mayor"),CONCATENATE("R9C",'Mapa final'!$P$68),"")</f>
        <v/>
      </c>
      <c r="AE24" s="56" t="str">
        <f>IF(AND('Mapa final'!$Z$69="Alta",'Mapa final'!$AB$69="Mayor"),CONCATENATE("R9C",'Mapa final'!$P$69),"")</f>
        <v/>
      </c>
      <c r="AF24" s="56" t="str">
        <f>IF(AND('Mapa final'!$Z$70="Alta",'Mapa final'!$AB$70="Mayor"),CONCATENATE("R9C",'Mapa final'!$P$70),"")</f>
        <v/>
      </c>
      <c r="AG24" s="52" t="str">
        <f>IF(AND('Mapa final'!$Z$71="Alta",'Mapa final'!$AB$71="Mayor"),CONCATENATE("R9C",'Mapa final'!$P$71),"")</f>
        <v/>
      </c>
      <c r="AH24" s="53" t="str">
        <f>IF(AND('Mapa final'!$Z$66="Alta",'Mapa final'!$AB$66="Catastrófico"),CONCATENATE("R9C",'Mapa final'!$P$66),"")</f>
        <v/>
      </c>
      <c r="AI24" s="54" t="str">
        <f>IF(AND('Mapa final'!$Z$67="Alta",'Mapa final'!$AB$67="Catastrófico"),CONCATENATE("R9C",'Mapa final'!$P$67),"")</f>
        <v/>
      </c>
      <c r="AJ24" s="54" t="str">
        <f>IF(AND('Mapa final'!$Z$68="Alta",'Mapa final'!$AB$68="Catastrófico"),CONCATENATE("R9C",'Mapa final'!$P$68),"")</f>
        <v/>
      </c>
      <c r="AK24" s="54" t="str">
        <f>IF(AND('Mapa final'!$Z$69="Alta",'Mapa final'!$AB$69="Catastrófico"),CONCATENATE("R9C",'Mapa final'!$P$69),"")</f>
        <v/>
      </c>
      <c r="AL24" s="54" t="str">
        <f>IF(AND('Mapa final'!$Z$70="Alta",'Mapa final'!$AB$70="Catastrófico"),CONCATENATE("R9C",'Mapa final'!$P$70),"")</f>
        <v/>
      </c>
      <c r="AM24" s="55" t="str">
        <f>IF(AND('Mapa final'!$Z$71="Alta",'Mapa final'!$AB$71="Catastrófico"),CONCATENATE("R9C",'Mapa final'!$P$71),"")</f>
        <v/>
      </c>
      <c r="AN24" s="82"/>
      <c r="AO24" s="313"/>
      <c r="AP24" s="314"/>
      <c r="AQ24" s="314"/>
      <c r="AR24" s="314"/>
      <c r="AS24" s="314"/>
      <c r="AT24" s="315"/>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x14ac:dyDescent="0.3">
      <c r="A25" s="82"/>
      <c r="B25" s="222"/>
      <c r="C25" s="222"/>
      <c r="D25" s="223"/>
      <c r="E25" s="325"/>
      <c r="F25" s="326"/>
      <c r="G25" s="326"/>
      <c r="H25" s="326"/>
      <c r="I25" s="326"/>
      <c r="J25" s="69" t="str">
        <f>IF(AND('Mapa final'!$Z$72="Alta",'Mapa final'!$AB$72="Leve"),CONCATENATE("R10C",'Mapa final'!$P$72),"")</f>
        <v/>
      </c>
      <c r="K25" s="70" t="str">
        <f>IF(AND('Mapa final'!$Z$73="Alta",'Mapa final'!$AB$73="Leve"),CONCATENATE("R10C",'Mapa final'!$P$73),"")</f>
        <v/>
      </c>
      <c r="L25" s="70" t="str">
        <f>IF(AND('Mapa final'!$Z$74="Alta",'Mapa final'!$AB$74="Leve"),CONCATENATE("R10C",'Mapa final'!$P$74),"")</f>
        <v/>
      </c>
      <c r="M25" s="70" t="str">
        <f>IF(AND('Mapa final'!$Z$75="Alta",'Mapa final'!$AB$75="Leve"),CONCATENATE("R10C",'Mapa final'!$P$75),"")</f>
        <v/>
      </c>
      <c r="N25" s="70" t="str">
        <f>IF(AND('Mapa final'!$Z$76="Alta",'Mapa final'!$AB$76="Leve"),CONCATENATE("R10C",'Mapa final'!$P$76),"")</f>
        <v/>
      </c>
      <c r="O25" s="71" t="str">
        <f>IF(AND('Mapa final'!$Z$77="Alta",'Mapa final'!$AB$77="Leve"),CONCATENATE("R10C",'Mapa final'!$P$77),"")</f>
        <v/>
      </c>
      <c r="P25" s="69" t="str">
        <f>IF(AND('Mapa final'!$Z$72="Alta",'Mapa final'!$AB$72="Menor"),CONCATENATE("R10C",'Mapa final'!$P$72),"")</f>
        <v/>
      </c>
      <c r="Q25" s="70" t="str">
        <f>IF(AND('Mapa final'!$Z$73="Alta",'Mapa final'!$AB$73="Menor"),CONCATENATE("R10C",'Mapa final'!$P$73),"")</f>
        <v/>
      </c>
      <c r="R25" s="70" t="str">
        <f>IF(AND('Mapa final'!$Z$74="Alta",'Mapa final'!$AB$74="Menor"),CONCATENATE("R10C",'Mapa final'!$P$74),"")</f>
        <v/>
      </c>
      <c r="S25" s="70" t="str">
        <f>IF(AND('Mapa final'!$Z$75="Alta",'Mapa final'!$AB$75="Menor"),CONCATENATE("R10C",'Mapa final'!$P$75),"")</f>
        <v/>
      </c>
      <c r="T25" s="70" t="str">
        <f>IF(AND('Mapa final'!$Z$76="Alta",'Mapa final'!$AB$76="Menor"),CONCATENATE("R10C",'Mapa final'!$P$76),"")</f>
        <v/>
      </c>
      <c r="U25" s="71" t="str">
        <f>IF(AND('Mapa final'!$Z$77="Alta",'Mapa final'!$AB$77="Menor"),CONCATENATE("R10C",'Mapa final'!$P$77),"")</f>
        <v/>
      </c>
      <c r="V25" s="57" t="str">
        <f>IF(AND('Mapa final'!$Z$72="Alta",'Mapa final'!$AB$72="Moderado"),CONCATENATE("R10C",'Mapa final'!$P$72),"")</f>
        <v/>
      </c>
      <c r="W25" s="58" t="str">
        <f>IF(AND('Mapa final'!$Z$73="Alta",'Mapa final'!$AB$73="Moderado"),CONCATENATE("R10C",'Mapa final'!$P$73),"")</f>
        <v/>
      </c>
      <c r="X25" s="58" t="str">
        <f>IF(AND('Mapa final'!$Z$74="Alta",'Mapa final'!$AB$74="Moderado"),CONCATENATE("R10C",'Mapa final'!$P$74),"")</f>
        <v/>
      </c>
      <c r="Y25" s="58" t="str">
        <f>IF(AND('Mapa final'!$Z$75="Alta",'Mapa final'!$AB$75="Moderado"),CONCATENATE("R10C",'Mapa final'!$P$75),"")</f>
        <v/>
      </c>
      <c r="Z25" s="58" t="str">
        <f>IF(AND('Mapa final'!$Z$76="Alta",'Mapa final'!$AB$76="Moderado"),CONCATENATE("R10C",'Mapa final'!$P$76),"")</f>
        <v/>
      </c>
      <c r="AA25" s="59" t="str">
        <f>IF(AND('Mapa final'!$Z$77="Alta",'Mapa final'!$AB$77="Moderado"),CONCATENATE("R10C",'Mapa final'!$P$77),"")</f>
        <v/>
      </c>
      <c r="AB25" s="57" t="str">
        <f>IF(AND('Mapa final'!$Z$72="Alta",'Mapa final'!$AB$72="Mayor"),CONCATENATE("R10C",'Mapa final'!$P$72),"")</f>
        <v/>
      </c>
      <c r="AC25" s="58" t="str">
        <f>IF(AND('Mapa final'!$Z$73="Alta",'Mapa final'!$AB$73="Mayor"),CONCATENATE("R10C",'Mapa final'!$P$73),"")</f>
        <v/>
      </c>
      <c r="AD25" s="58" t="str">
        <f>IF(AND('Mapa final'!$Z$74="Alta",'Mapa final'!$AB$74="Mayor"),CONCATENATE("R10C",'Mapa final'!$P$74),"")</f>
        <v/>
      </c>
      <c r="AE25" s="58" t="str">
        <f>IF(AND('Mapa final'!$Z$75="Alta",'Mapa final'!$AB$75="Mayor"),CONCATENATE("R10C",'Mapa final'!$P$75),"")</f>
        <v/>
      </c>
      <c r="AF25" s="58" t="str">
        <f>IF(AND('Mapa final'!$Z$76="Alta",'Mapa final'!$AB$76="Mayor"),CONCATENATE("R10C",'Mapa final'!$P$76),"")</f>
        <v/>
      </c>
      <c r="AG25" s="59" t="str">
        <f>IF(AND('Mapa final'!$Z$77="Alta",'Mapa final'!$AB$77="Mayor"),CONCATENATE("R10C",'Mapa final'!$P$77),"")</f>
        <v/>
      </c>
      <c r="AH25" s="60" t="str">
        <f>IF(AND('Mapa final'!$Z$72="Alta",'Mapa final'!$AB$72="Catastrófico"),CONCATENATE("R10C",'Mapa final'!$P$72),"")</f>
        <v/>
      </c>
      <c r="AI25" s="61" t="str">
        <f>IF(AND('Mapa final'!$Z$73="Alta",'Mapa final'!$AB$73="Catastrófico"),CONCATENATE("R10C",'Mapa final'!$P$73),"")</f>
        <v/>
      </c>
      <c r="AJ25" s="61" t="str">
        <f>IF(AND('Mapa final'!$Z$74="Alta",'Mapa final'!$AB$74="Catastrófico"),CONCATENATE("R10C",'Mapa final'!$P$74),"")</f>
        <v/>
      </c>
      <c r="AK25" s="61" t="str">
        <f>IF(AND('Mapa final'!$Z$75="Alta",'Mapa final'!$AB$75="Catastrófico"),CONCATENATE("R10C",'Mapa final'!$P$75),"")</f>
        <v/>
      </c>
      <c r="AL25" s="61" t="str">
        <f>IF(AND('Mapa final'!$Z$76="Alta",'Mapa final'!$AB$76="Catastrófico"),CONCATENATE("R10C",'Mapa final'!$P$76),"")</f>
        <v/>
      </c>
      <c r="AM25" s="62" t="str">
        <f>IF(AND('Mapa final'!$Z$77="Alta",'Mapa final'!$AB$77="Catastrófico"),CONCATENATE("R10C",'Mapa final'!$P$77),"")</f>
        <v/>
      </c>
      <c r="AN25" s="82"/>
      <c r="AO25" s="316"/>
      <c r="AP25" s="317"/>
      <c r="AQ25" s="317"/>
      <c r="AR25" s="317"/>
      <c r="AS25" s="317"/>
      <c r="AT25" s="318"/>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x14ac:dyDescent="0.25">
      <c r="A26" s="82"/>
      <c r="B26" s="222"/>
      <c r="C26" s="222"/>
      <c r="D26" s="223"/>
      <c r="E26" s="319" t="s">
        <v>110</v>
      </c>
      <c r="F26" s="320"/>
      <c r="G26" s="320"/>
      <c r="H26" s="320"/>
      <c r="I26" s="338"/>
      <c r="J26" s="63" t="str">
        <f>IF(AND('Mapa final'!$Z$18="Media",'Mapa final'!$AB$18="Leve"),CONCATENATE("R1C",'Mapa final'!$P$18),"")</f>
        <v/>
      </c>
      <c r="K26" s="64" t="str">
        <f>IF(AND('Mapa final'!$Z$19="Media",'Mapa final'!$AB$19="Leve"),CONCATENATE("R1C",'Mapa final'!$P$19),"")</f>
        <v/>
      </c>
      <c r="L26" s="64" t="str">
        <f>IF(AND('Mapa final'!$Z$20="Media",'Mapa final'!$AB$20="Leve"),CONCATENATE("R1C",'Mapa final'!$P$20),"")</f>
        <v/>
      </c>
      <c r="M26" s="64" t="str">
        <f>IF(AND('Mapa final'!$Z$21="Media",'Mapa final'!$AB$21="Leve"),CONCATENATE("R1C",'Mapa final'!$P$21),"")</f>
        <v/>
      </c>
      <c r="N26" s="64" t="str">
        <f>IF(AND('Mapa final'!$Z$22="Media",'Mapa final'!$AB$22="Leve"),CONCATENATE("R1C",'Mapa final'!$P$22),"")</f>
        <v/>
      </c>
      <c r="O26" s="65" t="str">
        <f>IF(AND('Mapa final'!$Z$23="Media",'Mapa final'!$AB$23="Leve"),CONCATENATE("R1C",'Mapa final'!$P$23),"")</f>
        <v/>
      </c>
      <c r="P26" s="63" t="str">
        <f>IF(AND('Mapa final'!$Z$18="Media",'Mapa final'!$AB$18="Menor"),CONCATENATE("R1C",'Mapa final'!$P$18),"")</f>
        <v/>
      </c>
      <c r="Q26" s="64" t="str">
        <f>IF(AND('Mapa final'!$Z$19="Media",'Mapa final'!$AB$19="Menor"),CONCATENATE("R1C",'Mapa final'!$P$19),"")</f>
        <v/>
      </c>
      <c r="R26" s="64" t="str">
        <f>IF(AND('Mapa final'!$Z$20="Media",'Mapa final'!$AB$20="Menor"),CONCATENATE("R1C",'Mapa final'!$P$20),"")</f>
        <v/>
      </c>
      <c r="S26" s="64" t="str">
        <f>IF(AND('Mapa final'!$Z$21="Media",'Mapa final'!$AB$21="Menor"),CONCATENATE("R1C",'Mapa final'!$P$21),"")</f>
        <v/>
      </c>
      <c r="T26" s="64" t="str">
        <f>IF(AND('Mapa final'!$Z$22="Media",'Mapa final'!$AB$22="Menor"),CONCATENATE("R1C",'Mapa final'!$P$22),"")</f>
        <v/>
      </c>
      <c r="U26" s="65" t="str">
        <f>IF(AND('Mapa final'!$Z$23="Media",'Mapa final'!$AB$23="Menor"),CONCATENATE("R1C",'Mapa final'!$P$23),"")</f>
        <v/>
      </c>
      <c r="V26" s="63" t="str">
        <f>IF(AND('Mapa final'!$Z$18="Media",'Mapa final'!$AB$18="Moderado"),CONCATENATE("R1C",'Mapa final'!$P$18),"")</f>
        <v/>
      </c>
      <c r="W26" s="64" t="str">
        <f>IF(AND('Mapa final'!$Z$19="Media",'Mapa final'!$AB$19="Moderado"),CONCATENATE("R1C",'Mapa final'!$P$19),"")</f>
        <v/>
      </c>
      <c r="X26" s="64" t="str">
        <f>IF(AND('Mapa final'!$Z$20="Media",'Mapa final'!$AB$20="Moderado"),CONCATENATE("R1C",'Mapa final'!$P$20),"")</f>
        <v/>
      </c>
      <c r="Y26" s="64" t="str">
        <f>IF(AND('Mapa final'!$Z$21="Media",'Mapa final'!$AB$21="Moderado"),CONCATENATE("R1C",'Mapa final'!$P$21),"")</f>
        <v/>
      </c>
      <c r="Z26" s="64" t="str">
        <f>IF(AND('Mapa final'!$Z$22="Media",'Mapa final'!$AB$22="Moderado"),CONCATENATE("R1C",'Mapa final'!$P$22),"")</f>
        <v/>
      </c>
      <c r="AA26" s="65" t="str">
        <f>IF(AND('Mapa final'!$Z$23="Media",'Mapa final'!$AB$23="Moderado"),CONCATENATE("R1C",'Mapa final'!$P$23),"")</f>
        <v/>
      </c>
      <c r="AB26" s="44" t="str">
        <f>IF(AND('Mapa final'!$Z$18="Media",'Mapa final'!$AB$18="Mayor"),CONCATENATE("R1C",'Mapa final'!$P$18),"")</f>
        <v/>
      </c>
      <c r="AC26" s="45" t="str">
        <f>IF(AND('Mapa final'!$Z$19="Media",'Mapa final'!$AB$19="Mayor"),CONCATENATE("R1C",'Mapa final'!$P$19),"")</f>
        <v/>
      </c>
      <c r="AD26" s="45" t="str">
        <f>IF(AND('Mapa final'!$Z$20="Media",'Mapa final'!$AB$20="Mayor"),CONCATENATE("R1C",'Mapa final'!$P$20),"")</f>
        <v/>
      </c>
      <c r="AE26" s="45" t="str">
        <f>IF(AND('Mapa final'!$Z$21="Media",'Mapa final'!$AB$21="Mayor"),CONCATENATE("R1C",'Mapa final'!$P$21),"")</f>
        <v/>
      </c>
      <c r="AF26" s="45" t="str">
        <f>IF(AND('Mapa final'!$Z$22="Media",'Mapa final'!$AB$22="Mayor"),CONCATENATE("R1C",'Mapa final'!$P$22),"")</f>
        <v/>
      </c>
      <c r="AG26" s="46" t="str">
        <f>IF(AND('Mapa final'!$Z$23="Media",'Mapa final'!$AB$23="Mayor"),CONCATENATE("R1C",'Mapa final'!$P$23),"")</f>
        <v/>
      </c>
      <c r="AH26" s="47" t="str">
        <f>IF(AND('Mapa final'!$Z$18="Media",'Mapa final'!$AB$18="Catastrófico"),CONCATENATE("R1C",'Mapa final'!$P$18),"")</f>
        <v/>
      </c>
      <c r="AI26" s="48" t="str">
        <f>IF(AND('Mapa final'!$Z$19="Media",'Mapa final'!$AB$19="Catastrófico"),CONCATENATE("R1C",'Mapa final'!$P$19),"")</f>
        <v/>
      </c>
      <c r="AJ26" s="48" t="str">
        <f>IF(AND('Mapa final'!$Z$20="Media",'Mapa final'!$AB$20="Catastrófico"),CONCATENATE("R1C",'Mapa final'!$P$20),"")</f>
        <v/>
      </c>
      <c r="AK26" s="48" t="str">
        <f>IF(AND('Mapa final'!$Z$21="Media",'Mapa final'!$AB$21="Catastrófico"),CONCATENATE("R1C",'Mapa final'!$P$21),"")</f>
        <v/>
      </c>
      <c r="AL26" s="48" t="str">
        <f>IF(AND('Mapa final'!$Z$22="Media",'Mapa final'!$AB$22="Catastrófico"),CONCATENATE("R1C",'Mapa final'!$P$22),"")</f>
        <v/>
      </c>
      <c r="AM26" s="49" t="str">
        <f>IF(AND('Mapa final'!$Z$23="Media",'Mapa final'!$AB$23="Catastrófico"),CONCATENATE("R1C",'Mapa final'!$P$23),"")</f>
        <v/>
      </c>
      <c r="AN26" s="82"/>
      <c r="AO26" s="350" t="s">
        <v>74</v>
      </c>
      <c r="AP26" s="351"/>
      <c r="AQ26" s="351"/>
      <c r="AR26" s="351"/>
      <c r="AS26" s="351"/>
      <c r="AT26" s="35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x14ac:dyDescent="0.25">
      <c r="A27" s="82"/>
      <c r="B27" s="222"/>
      <c r="C27" s="222"/>
      <c r="D27" s="223"/>
      <c r="E27" s="321"/>
      <c r="F27" s="322"/>
      <c r="G27" s="322"/>
      <c r="H27" s="322"/>
      <c r="I27" s="339"/>
      <c r="J27" s="66" t="str">
        <f>IF(AND('Mapa final'!$Z$24="Media",'Mapa final'!$AB$24="Leve"),CONCATENATE("R2C",'Mapa final'!$P$24),"")</f>
        <v/>
      </c>
      <c r="K27" s="67" t="str">
        <f>IF(AND('Mapa final'!$Z$25="Media",'Mapa final'!$AB$25="Leve"),CONCATENATE("R2C",'Mapa final'!$P$25),"")</f>
        <v/>
      </c>
      <c r="L27" s="67" t="str">
        <f>IF(AND('Mapa final'!$Z$26="Media",'Mapa final'!$AB$26="Leve"),CONCATENATE("R2C",'Mapa final'!$P$26),"")</f>
        <v/>
      </c>
      <c r="M27" s="67" t="str">
        <f>IF(AND('Mapa final'!$Z$27="Media",'Mapa final'!$AB$27="Leve"),CONCATENATE("R2C",'Mapa final'!$P$27),"")</f>
        <v/>
      </c>
      <c r="N27" s="67" t="str">
        <f>IF(AND('Mapa final'!$Z$28="Media",'Mapa final'!$AB$28="Leve"),CONCATENATE("R2C",'Mapa final'!$P$28),"")</f>
        <v/>
      </c>
      <c r="O27" s="68" t="str">
        <f>IF(AND('Mapa final'!$Z$29="Media",'Mapa final'!$AB$29="Leve"),CONCATENATE("R2C",'Mapa final'!$P$29),"")</f>
        <v/>
      </c>
      <c r="P27" s="66" t="str">
        <f>IF(AND('Mapa final'!$Z$24="Media",'Mapa final'!$AB$24="Menor"),CONCATENATE("R2C",'Mapa final'!$P$24),"")</f>
        <v/>
      </c>
      <c r="Q27" s="67" t="str">
        <f>IF(AND('Mapa final'!$Z$25="Media",'Mapa final'!$AB$25="Menor"),CONCATENATE("R2C",'Mapa final'!$P$25),"")</f>
        <v/>
      </c>
      <c r="R27" s="67" t="str">
        <f>IF(AND('Mapa final'!$Z$26="Media",'Mapa final'!$AB$26="Menor"),CONCATENATE("R2C",'Mapa final'!$P$26),"")</f>
        <v/>
      </c>
      <c r="S27" s="67" t="str">
        <f>IF(AND('Mapa final'!$Z$27="Media",'Mapa final'!$AB$27="Menor"),CONCATENATE("R2C",'Mapa final'!$P$27),"")</f>
        <v/>
      </c>
      <c r="T27" s="67" t="str">
        <f>IF(AND('Mapa final'!$Z$28="Media",'Mapa final'!$AB$28="Menor"),CONCATENATE("R2C",'Mapa final'!$P$28),"")</f>
        <v/>
      </c>
      <c r="U27" s="68" t="str">
        <f>IF(AND('Mapa final'!$Z$29="Media",'Mapa final'!$AB$29="Menor"),CONCATENATE("R2C",'Mapa final'!$P$29),"")</f>
        <v/>
      </c>
      <c r="V27" s="66" t="str">
        <f>IF(AND('Mapa final'!$Z$24="Media",'Mapa final'!$AB$24="Moderado"),CONCATENATE("R2C",'Mapa final'!$P$24),"")</f>
        <v/>
      </c>
      <c r="W27" s="67" t="str">
        <f>IF(AND('Mapa final'!$Z$25="Media",'Mapa final'!$AB$25="Moderado"),CONCATENATE("R2C",'Mapa final'!$P$25),"")</f>
        <v/>
      </c>
      <c r="X27" s="67" t="str">
        <f>IF(AND('Mapa final'!$Z$26="Media",'Mapa final'!$AB$26="Moderado"),CONCATENATE("R2C",'Mapa final'!$P$26),"")</f>
        <v/>
      </c>
      <c r="Y27" s="67" t="str">
        <f>IF(AND('Mapa final'!$Z$27="Media",'Mapa final'!$AB$27="Moderado"),CONCATENATE("R2C",'Mapa final'!$P$27),"")</f>
        <v/>
      </c>
      <c r="Z27" s="67" t="str">
        <f>IF(AND('Mapa final'!$Z$28="Media",'Mapa final'!$AB$28="Moderado"),CONCATENATE("R2C",'Mapa final'!$P$28),"")</f>
        <v/>
      </c>
      <c r="AA27" s="68" t="str">
        <f>IF(AND('Mapa final'!$Z$29="Media",'Mapa final'!$AB$29="Moderado"),CONCATENATE("R2C",'Mapa final'!$P$29),"")</f>
        <v/>
      </c>
      <c r="AB27" s="50" t="str">
        <f>IF(AND('Mapa final'!$Z$24="Media",'Mapa final'!$AB$24="Mayor"),CONCATENATE("R2C",'Mapa final'!$P$24),"")</f>
        <v/>
      </c>
      <c r="AC27" s="51" t="str">
        <f>IF(AND('Mapa final'!$Z$25="Media",'Mapa final'!$AB$25="Mayor"),CONCATENATE("R2C",'Mapa final'!$P$25),"")</f>
        <v/>
      </c>
      <c r="AD27" s="51" t="str">
        <f>IF(AND('Mapa final'!$Z$26="Media",'Mapa final'!$AB$26="Mayor"),CONCATENATE("R2C",'Mapa final'!$P$26),"")</f>
        <v/>
      </c>
      <c r="AE27" s="51" t="str">
        <f>IF(AND('Mapa final'!$Z$27="Media",'Mapa final'!$AB$27="Mayor"),CONCATENATE("R2C",'Mapa final'!$P$27),"")</f>
        <v/>
      </c>
      <c r="AF27" s="51" t="str">
        <f>IF(AND('Mapa final'!$Z$28="Media",'Mapa final'!$AB$28="Mayor"),CONCATENATE("R2C",'Mapa final'!$P$28),"")</f>
        <v/>
      </c>
      <c r="AG27" s="52" t="str">
        <f>IF(AND('Mapa final'!$Z$29="Media",'Mapa final'!$AB$29="Mayor"),CONCATENATE("R2C",'Mapa final'!$P$29),"")</f>
        <v/>
      </c>
      <c r="AH27" s="53" t="str">
        <f>IF(AND('Mapa final'!$Z$24="Media",'Mapa final'!$AB$24="Catastrófico"),CONCATENATE("R2C",'Mapa final'!$P$24),"")</f>
        <v/>
      </c>
      <c r="AI27" s="54" t="str">
        <f>IF(AND('Mapa final'!$Z$25="Media",'Mapa final'!$AB$25="Catastrófico"),CONCATENATE("R2C",'Mapa final'!$P$25),"")</f>
        <v/>
      </c>
      <c r="AJ27" s="54" t="str">
        <f>IF(AND('Mapa final'!$Z$26="Media",'Mapa final'!$AB$26="Catastrófico"),CONCATENATE("R2C",'Mapa final'!$P$26),"")</f>
        <v/>
      </c>
      <c r="AK27" s="54" t="str">
        <f>IF(AND('Mapa final'!$Z$27="Media",'Mapa final'!$AB$27="Catastrófico"),CONCATENATE("R2C",'Mapa final'!$P$27),"")</f>
        <v/>
      </c>
      <c r="AL27" s="54" t="str">
        <f>IF(AND('Mapa final'!$Z$28="Media",'Mapa final'!$AB$28="Catastrófico"),CONCATENATE("R2C",'Mapa final'!$P$28),"")</f>
        <v/>
      </c>
      <c r="AM27" s="55" t="str">
        <f>IF(AND('Mapa final'!$Z$29="Media",'Mapa final'!$AB$29="Catastrófico"),CONCATENATE("R2C",'Mapa final'!$P$29),"")</f>
        <v/>
      </c>
      <c r="AN27" s="82"/>
      <c r="AO27" s="353"/>
      <c r="AP27" s="354"/>
      <c r="AQ27" s="354"/>
      <c r="AR27" s="354"/>
      <c r="AS27" s="354"/>
      <c r="AT27" s="355"/>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x14ac:dyDescent="0.25">
      <c r="A28" s="82"/>
      <c r="B28" s="222"/>
      <c r="C28" s="222"/>
      <c r="D28" s="223"/>
      <c r="E28" s="323"/>
      <c r="F28" s="324"/>
      <c r="G28" s="324"/>
      <c r="H28" s="324"/>
      <c r="I28" s="339"/>
      <c r="J28" s="66" t="str">
        <f>IF(AND('Mapa final'!$Z$30="Media",'Mapa final'!$AB$30="Leve"),CONCATENATE("R3C",'Mapa final'!$P$30),"")</f>
        <v/>
      </c>
      <c r="K28" s="67" t="str">
        <f>IF(AND('Mapa final'!$Z$31="Media",'Mapa final'!$AB$31="Leve"),CONCATENATE("R3C",'Mapa final'!$P$31),"")</f>
        <v/>
      </c>
      <c r="L28" s="67" t="str">
        <f>IF(AND('Mapa final'!$Z$32="Media",'Mapa final'!$AB$32="Leve"),CONCATENATE("R3C",'Mapa final'!$P$32),"")</f>
        <v/>
      </c>
      <c r="M28" s="67" t="str">
        <f>IF(AND('Mapa final'!$Z$33="Media",'Mapa final'!$AB$33="Leve"),CONCATENATE("R3C",'Mapa final'!$P$33),"")</f>
        <v/>
      </c>
      <c r="N28" s="67" t="str">
        <f>IF(AND('Mapa final'!$Z$34="Media",'Mapa final'!$AB$34="Leve"),CONCATENATE("R3C",'Mapa final'!$P$34),"")</f>
        <v/>
      </c>
      <c r="O28" s="68" t="str">
        <f>IF(AND('Mapa final'!$Z$35="Media",'Mapa final'!$AB$35="Leve"),CONCATENATE("R3C",'Mapa final'!$P$35),"")</f>
        <v/>
      </c>
      <c r="P28" s="66" t="str">
        <f>IF(AND('Mapa final'!$Z$30="Media",'Mapa final'!$AB$30="Menor"),CONCATENATE("R3C",'Mapa final'!$P$30),"")</f>
        <v/>
      </c>
      <c r="Q28" s="67" t="str">
        <f>IF(AND('Mapa final'!$Z$31="Media",'Mapa final'!$AB$31="Menor"),CONCATENATE("R3C",'Mapa final'!$P$31),"")</f>
        <v/>
      </c>
      <c r="R28" s="67" t="str">
        <f>IF(AND('Mapa final'!$Z$32="Media",'Mapa final'!$AB$32="Menor"),CONCATENATE("R3C",'Mapa final'!$P$32),"")</f>
        <v/>
      </c>
      <c r="S28" s="67" t="str">
        <f>IF(AND('Mapa final'!$Z$33="Media",'Mapa final'!$AB$33="Menor"),CONCATENATE("R3C",'Mapa final'!$P$33),"")</f>
        <v/>
      </c>
      <c r="T28" s="67" t="str">
        <f>IF(AND('Mapa final'!$Z$34="Media",'Mapa final'!$AB$34="Menor"),CONCATENATE("R3C",'Mapa final'!$P$34),"")</f>
        <v/>
      </c>
      <c r="U28" s="68" t="str">
        <f>IF(AND('Mapa final'!$Z$35="Media",'Mapa final'!$AB$35="Menor"),CONCATENATE("R3C",'Mapa final'!$P$35),"")</f>
        <v/>
      </c>
      <c r="V28" s="66" t="str">
        <f>IF(AND('Mapa final'!$Z$30="Media",'Mapa final'!$AB$30="Moderado"),CONCATENATE("R3C",'Mapa final'!$P$30),"")</f>
        <v/>
      </c>
      <c r="W28" s="67" t="str">
        <f>IF(AND('Mapa final'!$Z$31="Media",'Mapa final'!$AB$31="Moderado"),CONCATENATE("R3C",'Mapa final'!$P$31),"")</f>
        <v/>
      </c>
      <c r="X28" s="67" t="str">
        <f>IF(AND('Mapa final'!$Z$32="Media",'Mapa final'!$AB$32="Moderado"),CONCATENATE("R3C",'Mapa final'!$P$32),"")</f>
        <v/>
      </c>
      <c r="Y28" s="67" t="str">
        <f>IF(AND('Mapa final'!$Z$33="Media",'Mapa final'!$AB$33="Moderado"),CONCATENATE("R3C",'Mapa final'!$P$33),"")</f>
        <v/>
      </c>
      <c r="Z28" s="67" t="str">
        <f>IF(AND('Mapa final'!$Z$34="Media",'Mapa final'!$AB$34="Moderado"),CONCATENATE("R3C",'Mapa final'!$P$34),"")</f>
        <v/>
      </c>
      <c r="AA28" s="68" t="str">
        <f>IF(AND('Mapa final'!$Z$35="Media",'Mapa final'!$AB$35="Moderado"),CONCATENATE("R3C",'Mapa final'!$P$35),"")</f>
        <v/>
      </c>
      <c r="AB28" s="50" t="str">
        <f>IF(AND('Mapa final'!$Z$30="Media",'Mapa final'!$AB$30="Mayor"),CONCATENATE("R3C",'Mapa final'!$P$30),"")</f>
        <v/>
      </c>
      <c r="AC28" s="51" t="str">
        <f>IF(AND('Mapa final'!$Z$31="Media",'Mapa final'!$AB$31="Mayor"),CONCATENATE("R3C",'Mapa final'!$P$31),"")</f>
        <v/>
      </c>
      <c r="AD28" s="51" t="str">
        <f>IF(AND('Mapa final'!$Z$32="Media",'Mapa final'!$AB$32="Mayor"),CONCATENATE("R3C",'Mapa final'!$P$32),"")</f>
        <v/>
      </c>
      <c r="AE28" s="51" t="str">
        <f>IF(AND('Mapa final'!$Z$33="Media",'Mapa final'!$AB$33="Mayor"),CONCATENATE("R3C",'Mapa final'!$P$33),"")</f>
        <v/>
      </c>
      <c r="AF28" s="51" t="str">
        <f>IF(AND('Mapa final'!$Z$34="Media",'Mapa final'!$AB$34="Mayor"),CONCATENATE("R3C",'Mapa final'!$P$34),"")</f>
        <v/>
      </c>
      <c r="AG28" s="52" t="str">
        <f>IF(AND('Mapa final'!$Z$35="Media",'Mapa final'!$AB$35="Mayor"),CONCATENATE("R3C",'Mapa final'!$P$35),"")</f>
        <v/>
      </c>
      <c r="AH28" s="53" t="str">
        <f>IF(AND('Mapa final'!$Z$30="Media",'Mapa final'!$AB$30="Catastrófico"),CONCATENATE("R3C",'Mapa final'!$P$30),"")</f>
        <v/>
      </c>
      <c r="AI28" s="54" t="str">
        <f>IF(AND('Mapa final'!$Z$31="Media",'Mapa final'!$AB$31="Catastrófico"),CONCATENATE("R3C",'Mapa final'!$P$31),"")</f>
        <v/>
      </c>
      <c r="AJ28" s="54" t="str">
        <f>IF(AND('Mapa final'!$Z$32="Media",'Mapa final'!$AB$32="Catastrófico"),CONCATENATE("R3C",'Mapa final'!$P$32),"")</f>
        <v/>
      </c>
      <c r="AK28" s="54" t="str">
        <f>IF(AND('Mapa final'!$Z$33="Media",'Mapa final'!$AB$33="Catastrófico"),CONCATENATE("R3C",'Mapa final'!$P$33),"")</f>
        <v/>
      </c>
      <c r="AL28" s="54" t="str">
        <f>IF(AND('Mapa final'!$Z$34="Media",'Mapa final'!$AB$34="Catastrófico"),CONCATENATE("R3C",'Mapa final'!$P$34),"")</f>
        <v/>
      </c>
      <c r="AM28" s="55" t="str">
        <f>IF(AND('Mapa final'!$Z$35="Media",'Mapa final'!$AB$35="Catastrófico"),CONCATENATE("R3C",'Mapa final'!$P$35),"")</f>
        <v/>
      </c>
      <c r="AN28" s="82"/>
      <c r="AO28" s="353"/>
      <c r="AP28" s="354"/>
      <c r="AQ28" s="354"/>
      <c r="AR28" s="354"/>
      <c r="AS28" s="354"/>
      <c r="AT28" s="355"/>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x14ac:dyDescent="0.25">
      <c r="A29" s="82"/>
      <c r="B29" s="222"/>
      <c r="C29" s="222"/>
      <c r="D29" s="223"/>
      <c r="E29" s="323"/>
      <c r="F29" s="324"/>
      <c r="G29" s="324"/>
      <c r="H29" s="324"/>
      <c r="I29" s="339"/>
      <c r="J29" s="66" t="str">
        <f>IF(AND('Mapa final'!$Z$36="Media",'Mapa final'!$AB$36="Leve"),CONCATENATE("R4C",'Mapa final'!$P$36),"")</f>
        <v/>
      </c>
      <c r="K29" s="67" t="str">
        <f>IF(AND('Mapa final'!$Z$37="Media",'Mapa final'!$AB$37="Leve"),CONCATENATE("R4C",'Mapa final'!$P$37),"")</f>
        <v/>
      </c>
      <c r="L29" s="67" t="str">
        <f>IF(AND('Mapa final'!$Z$38="Media",'Mapa final'!$AB$38="Leve"),CONCATENATE("R4C",'Mapa final'!$P$38),"")</f>
        <v/>
      </c>
      <c r="M29" s="67" t="str">
        <f>IF(AND('Mapa final'!$Z$39="Media",'Mapa final'!$AB$39="Leve"),CONCATENATE("R4C",'Mapa final'!$P$39),"")</f>
        <v/>
      </c>
      <c r="N29" s="67" t="str">
        <f>IF(AND('Mapa final'!$Z$40="Media",'Mapa final'!$AB$40="Leve"),CONCATENATE("R4C",'Mapa final'!$P$40),"")</f>
        <v/>
      </c>
      <c r="O29" s="68" t="str">
        <f>IF(AND('Mapa final'!$Z$41="Media",'Mapa final'!$AB$41="Leve"),CONCATENATE("R4C",'Mapa final'!$P$41),"")</f>
        <v/>
      </c>
      <c r="P29" s="66" t="str">
        <f>IF(AND('Mapa final'!$Z$36="Media",'Mapa final'!$AB$36="Menor"),CONCATENATE("R4C",'Mapa final'!$P$36),"")</f>
        <v/>
      </c>
      <c r="Q29" s="67" t="str">
        <f>IF(AND('Mapa final'!$Z$37="Media",'Mapa final'!$AB$37="Menor"),CONCATENATE("R4C",'Mapa final'!$P$37),"")</f>
        <v/>
      </c>
      <c r="R29" s="67" t="str">
        <f>IF(AND('Mapa final'!$Z$38="Media",'Mapa final'!$AB$38="Menor"),CONCATENATE("R4C",'Mapa final'!$P$38),"")</f>
        <v/>
      </c>
      <c r="S29" s="67" t="str">
        <f>IF(AND('Mapa final'!$Z$39="Media",'Mapa final'!$AB$39="Menor"),CONCATENATE("R4C",'Mapa final'!$P$39),"")</f>
        <v/>
      </c>
      <c r="T29" s="67" t="str">
        <f>IF(AND('Mapa final'!$Z$40="Media",'Mapa final'!$AB$40="Menor"),CONCATENATE("R4C",'Mapa final'!$P$40),"")</f>
        <v/>
      </c>
      <c r="U29" s="68" t="str">
        <f>IF(AND('Mapa final'!$Z$41="Media",'Mapa final'!$AB$41="Menor"),CONCATENATE("R4C",'Mapa final'!$P$41),"")</f>
        <v/>
      </c>
      <c r="V29" s="66" t="str">
        <f>IF(AND('Mapa final'!$Z$36="Media",'Mapa final'!$AB$36="Moderado"),CONCATENATE("R4C",'Mapa final'!$P$36),"")</f>
        <v/>
      </c>
      <c r="W29" s="67" t="str">
        <f>IF(AND('Mapa final'!$Z$37="Media",'Mapa final'!$AB$37="Moderado"),CONCATENATE("R4C",'Mapa final'!$P$37),"")</f>
        <v/>
      </c>
      <c r="X29" s="67" t="str">
        <f>IF(AND('Mapa final'!$Z$38="Media",'Mapa final'!$AB$38="Moderado"),CONCATENATE("R4C",'Mapa final'!$P$38),"")</f>
        <v/>
      </c>
      <c r="Y29" s="67" t="str">
        <f>IF(AND('Mapa final'!$Z$39="Media",'Mapa final'!$AB$39="Moderado"),CONCATENATE("R4C",'Mapa final'!$P$39),"")</f>
        <v/>
      </c>
      <c r="Z29" s="67" t="str">
        <f>IF(AND('Mapa final'!$Z$40="Media",'Mapa final'!$AB$40="Moderado"),CONCATENATE("R4C",'Mapa final'!$P$40),"")</f>
        <v/>
      </c>
      <c r="AA29" s="68" t="str">
        <f>IF(AND('Mapa final'!$Z$41="Media",'Mapa final'!$AB$41="Moderado"),CONCATENATE("R4C",'Mapa final'!$P$41),"")</f>
        <v/>
      </c>
      <c r="AB29" s="50" t="str">
        <f>IF(AND('Mapa final'!$Z$36="Media",'Mapa final'!$AB$36="Mayor"),CONCATENATE("R4C",'Mapa final'!$P$36),"")</f>
        <v/>
      </c>
      <c r="AC29" s="51" t="str">
        <f>IF(AND('Mapa final'!$Z$37="Media",'Mapa final'!$AB$37="Mayor"),CONCATENATE("R4C",'Mapa final'!$P$37),"")</f>
        <v/>
      </c>
      <c r="AD29" s="56" t="str">
        <f>IF(AND('Mapa final'!$Z$38="Media",'Mapa final'!$AB$38="Mayor"),CONCATENATE("R4C",'Mapa final'!$P$38),"")</f>
        <v/>
      </c>
      <c r="AE29" s="56" t="str">
        <f>IF(AND('Mapa final'!$Z$39="Media",'Mapa final'!$AB$39="Mayor"),CONCATENATE("R4C",'Mapa final'!$P$39),"")</f>
        <v/>
      </c>
      <c r="AF29" s="56" t="str">
        <f>IF(AND('Mapa final'!$Z$40="Media",'Mapa final'!$AB$40="Mayor"),CONCATENATE("R4C",'Mapa final'!$P$40),"")</f>
        <v/>
      </c>
      <c r="AG29" s="52" t="str">
        <f>IF(AND('Mapa final'!$Z$41="Media",'Mapa final'!$AB$41="Mayor"),CONCATENATE("R4C",'Mapa final'!$P$41),"")</f>
        <v/>
      </c>
      <c r="AH29" s="53" t="str">
        <f>IF(AND('Mapa final'!$Z$36="Media",'Mapa final'!$AB$36="Catastrófico"),CONCATENATE("R4C",'Mapa final'!$P$36),"")</f>
        <v/>
      </c>
      <c r="AI29" s="54" t="str">
        <f>IF(AND('Mapa final'!$Z$37="Media",'Mapa final'!$AB$37="Catastrófico"),CONCATENATE("R4C",'Mapa final'!$P$37),"")</f>
        <v/>
      </c>
      <c r="AJ29" s="54" t="str">
        <f>IF(AND('Mapa final'!$Z$38="Media",'Mapa final'!$AB$38="Catastrófico"),CONCATENATE("R4C",'Mapa final'!$P$38),"")</f>
        <v/>
      </c>
      <c r="AK29" s="54" t="str">
        <f>IF(AND('Mapa final'!$Z$39="Media",'Mapa final'!$AB$39="Catastrófico"),CONCATENATE("R4C",'Mapa final'!$P$39),"")</f>
        <v/>
      </c>
      <c r="AL29" s="54" t="str">
        <f>IF(AND('Mapa final'!$Z$40="Media",'Mapa final'!$AB$40="Catastrófico"),CONCATENATE("R4C",'Mapa final'!$P$40),"")</f>
        <v/>
      </c>
      <c r="AM29" s="55" t="str">
        <f>IF(AND('Mapa final'!$Z$41="Media",'Mapa final'!$AB$41="Catastrófico"),CONCATENATE("R4C",'Mapa final'!$P$41),"")</f>
        <v/>
      </c>
      <c r="AN29" s="82"/>
      <c r="AO29" s="353"/>
      <c r="AP29" s="354"/>
      <c r="AQ29" s="354"/>
      <c r="AR29" s="354"/>
      <c r="AS29" s="354"/>
      <c r="AT29" s="355"/>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x14ac:dyDescent="0.25">
      <c r="A30" s="82"/>
      <c r="B30" s="222"/>
      <c r="C30" s="222"/>
      <c r="D30" s="223"/>
      <c r="E30" s="323"/>
      <c r="F30" s="324"/>
      <c r="G30" s="324"/>
      <c r="H30" s="324"/>
      <c r="I30" s="339"/>
      <c r="J30" s="66" t="str">
        <f>IF(AND('Mapa final'!$Z$42="Media",'Mapa final'!$AB$42="Leve"),CONCATENATE("R5C",'Mapa final'!$P$42),"")</f>
        <v/>
      </c>
      <c r="K30" s="67" t="str">
        <f>IF(AND('Mapa final'!$Z$43="Media",'Mapa final'!$AB$43="Leve"),CONCATENATE("R5C",'Mapa final'!$P$43),"")</f>
        <v/>
      </c>
      <c r="L30" s="67" t="str">
        <f>IF(AND('Mapa final'!$Z$44="Media",'Mapa final'!$AB$44="Leve"),CONCATENATE("R5C",'Mapa final'!$P$44),"")</f>
        <v/>
      </c>
      <c r="M30" s="67" t="str">
        <f>IF(AND('Mapa final'!$Z$45="Media",'Mapa final'!$AB$45="Leve"),CONCATENATE("R5C",'Mapa final'!$P$45),"")</f>
        <v/>
      </c>
      <c r="N30" s="67" t="str">
        <f>IF(AND('Mapa final'!$Z$46="Media",'Mapa final'!$AB$46="Leve"),CONCATENATE("R5C",'Mapa final'!$P$46),"")</f>
        <v/>
      </c>
      <c r="O30" s="68" t="str">
        <f>IF(AND('Mapa final'!$Z$47="Media",'Mapa final'!$AB$47="Leve"),CONCATENATE("R5C",'Mapa final'!$P$47),"")</f>
        <v/>
      </c>
      <c r="P30" s="66" t="str">
        <f>IF(AND('Mapa final'!$Z$42="Media",'Mapa final'!$AB$42="Menor"),CONCATENATE("R5C",'Mapa final'!$P$42),"")</f>
        <v/>
      </c>
      <c r="Q30" s="67" t="str">
        <f>IF(AND('Mapa final'!$Z$43="Media",'Mapa final'!$AB$43="Menor"),CONCATENATE("R5C",'Mapa final'!$P$43),"")</f>
        <v/>
      </c>
      <c r="R30" s="67" t="str">
        <f>IF(AND('Mapa final'!$Z$44="Media",'Mapa final'!$AB$44="Menor"),CONCATENATE("R5C",'Mapa final'!$P$44),"")</f>
        <v/>
      </c>
      <c r="S30" s="67" t="str">
        <f>IF(AND('Mapa final'!$Z$45="Media",'Mapa final'!$AB$45="Menor"),CONCATENATE("R5C",'Mapa final'!$P$45),"")</f>
        <v/>
      </c>
      <c r="T30" s="67" t="str">
        <f>IF(AND('Mapa final'!$Z$46="Media",'Mapa final'!$AB$46="Menor"),CONCATENATE("R5C",'Mapa final'!$P$46),"")</f>
        <v/>
      </c>
      <c r="U30" s="68" t="str">
        <f>IF(AND('Mapa final'!$Z$47="Media",'Mapa final'!$AB$47="Menor"),CONCATENATE("R5C",'Mapa final'!$P$47),"")</f>
        <v/>
      </c>
      <c r="V30" s="66" t="str">
        <f>IF(AND('Mapa final'!$Z$42="Media",'Mapa final'!$AB$42="Moderado"),CONCATENATE("R5C",'Mapa final'!$P$42),"")</f>
        <v/>
      </c>
      <c r="W30" s="67" t="str">
        <f>IF(AND('Mapa final'!$Z$43="Media",'Mapa final'!$AB$43="Moderado"),CONCATENATE("R5C",'Mapa final'!$P$43),"")</f>
        <v/>
      </c>
      <c r="X30" s="67" t="str">
        <f>IF(AND('Mapa final'!$Z$44="Media",'Mapa final'!$AB$44="Moderado"),CONCATENATE("R5C",'Mapa final'!$P$44),"")</f>
        <v/>
      </c>
      <c r="Y30" s="67" t="str">
        <f>IF(AND('Mapa final'!$Z$45="Media",'Mapa final'!$AB$45="Moderado"),CONCATENATE("R5C",'Mapa final'!$P$45),"")</f>
        <v/>
      </c>
      <c r="Z30" s="67" t="str">
        <f>IF(AND('Mapa final'!$Z$46="Media",'Mapa final'!$AB$46="Moderado"),CONCATENATE("R5C",'Mapa final'!$P$46),"")</f>
        <v/>
      </c>
      <c r="AA30" s="68" t="str">
        <f>IF(AND('Mapa final'!$Z$47="Media",'Mapa final'!$AB$47="Moderado"),CONCATENATE("R5C",'Mapa final'!$P$47),"")</f>
        <v/>
      </c>
      <c r="AB30" s="50" t="str">
        <f>IF(AND('Mapa final'!$Z$42="Media",'Mapa final'!$AB$42="Mayor"),CONCATENATE("R5C",'Mapa final'!$P$42),"")</f>
        <v/>
      </c>
      <c r="AC30" s="51" t="str">
        <f>IF(AND('Mapa final'!$Z$43="Media",'Mapa final'!$AB$43="Mayor"),CONCATENATE("R5C",'Mapa final'!$P$43),"")</f>
        <v/>
      </c>
      <c r="AD30" s="56" t="str">
        <f>IF(AND('Mapa final'!$Z$44="Media",'Mapa final'!$AB$44="Mayor"),CONCATENATE("R5C",'Mapa final'!$P$44),"")</f>
        <v/>
      </c>
      <c r="AE30" s="56" t="str">
        <f>IF(AND('Mapa final'!$Z$45="Media",'Mapa final'!$AB$45="Mayor"),CONCATENATE("R5C",'Mapa final'!$P$45),"")</f>
        <v/>
      </c>
      <c r="AF30" s="56" t="str">
        <f>IF(AND('Mapa final'!$Z$46="Media",'Mapa final'!$AB$46="Mayor"),CONCATENATE("R5C",'Mapa final'!$P$46),"")</f>
        <v/>
      </c>
      <c r="AG30" s="52" t="str">
        <f>IF(AND('Mapa final'!$Z$47="Media",'Mapa final'!$AB$47="Mayor"),CONCATENATE("R5C",'Mapa final'!$P$47),"")</f>
        <v/>
      </c>
      <c r="AH30" s="53" t="str">
        <f>IF(AND('Mapa final'!$Z$42="Media",'Mapa final'!$AB$42="Catastrófico"),CONCATENATE("R5C",'Mapa final'!$P$42),"")</f>
        <v/>
      </c>
      <c r="AI30" s="54" t="str">
        <f>IF(AND('Mapa final'!$Z$43="Media",'Mapa final'!$AB$43="Catastrófico"),CONCATENATE("R5C",'Mapa final'!$P$43),"")</f>
        <v/>
      </c>
      <c r="AJ30" s="54" t="str">
        <f>IF(AND('Mapa final'!$Z$44="Media",'Mapa final'!$AB$44="Catastrófico"),CONCATENATE("R5C",'Mapa final'!$P$44),"")</f>
        <v/>
      </c>
      <c r="AK30" s="54" t="str">
        <f>IF(AND('Mapa final'!$Z$45="Media",'Mapa final'!$AB$45="Catastrófico"),CONCATENATE("R5C",'Mapa final'!$P$45),"")</f>
        <v/>
      </c>
      <c r="AL30" s="54" t="str">
        <f>IF(AND('Mapa final'!$Z$46="Media",'Mapa final'!$AB$46="Catastrófico"),CONCATENATE("R5C",'Mapa final'!$P$46),"")</f>
        <v/>
      </c>
      <c r="AM30" s="55" t="str">
        <f>IF(AND('Mapa final'!$Z$47="Media",'Mapa final'!$AB$47="Catastrófico"),CONCATENATE("R5C",'Mapa final'!$P$47),"")</f>
        <v/>
      </c>
      <c r="AN30" s="82"/>
      <c r="AO30" s="353"/>
      <c r="AP30" s="354"/>
      <c r="AQ30" s="354"/>
      <c r="AR30" s="354"/>
      <c r="AS30" s="354"/>
      <c r="AT30" s="355"/>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x14ac:dyDescent="0.25">
      <c r="A31" s="82"/>
      <c r="B31" s="222"/>
      <c r="C31" s="222"/>
      <c r="D31" s="223"/>
      <c r="E31" s="323"/>
      <c r="F31" s="324"/>
      <c r="G31" s="324"/>
      <c r="H31" s="324"/>
      <c r="I31" s="339"/>
      <c r="J31" s="66" t="str">
        <f>IF(AND('Mapa final'!$Z$48="Media",'Mapa final'!$AB$48="Leve"),CONCATENATE("R6C",'Mapa final'!$P$48),"")</f>
        <v/>
      </c>
      <c r="K31" s="67" t="str">
        <f>IF(AND('Mapa final'!$Z$49="Media",'Mapa final'!$AB$49="Leve"),CONCATENATE("R6C",'Mapa final'!$P$49),"")</f>
        <v/>
      </c>
      <c r="L31" s="67" t="str">
        <f>IF(AND('Mapa final'!$Z$50="Media",'Mapa final'!$AB$50="Leve"),CONCATENATE("R6C",'Mapa final'!$P$50),"")</f>
        <v/>
      </c>
      <c r="M31" s="67" t="str">
        <f>IF(AND('Mapa final'!$Z$51="Media",'Mapa final'!$AB$51="Leve"),CONCATENATE("R6C",'Mapa final'!$P$51),"")</f>
        <v/>
      </c>
      <c r="N31" s="67" t="str">
        <f>IF(AND('Mapa final'!$Z$52="Media",'Mapa final'!$AB$52="Leve"),CONCATENATE("R6C",'Mapa final'!$P$52),"")</f>
        <v/>
      </c>
      <c r="O31" s="68" t="str">
        <f>IF(AND('Mapa final'!$Z$53="Media",'Mapa final'!$AB$53="Leve"),CONCATENATE("R6C",'Mapa final'!$P$53),"")</f>
        <v/>
      </c>
      <c r="P31" s="66" t="str">
        <f>IF(AND('Mapa final'!$Z$48="Media",'Mapa final'!$AB$48="Menor"),CONCATENATE("R6C",'Mapa final'!$P$48),"")</f>
        <v/>
      </c>
      <c r="Q31" s="67" t="str">
        <f>IF(AND('Mapa final'!$Z$49="Media",'Mapa final'!$AB$49="Menor"),CONCATENATE("R6C",'Mapa final'!$P$49),"")</f>
        <v/>
      </c>
      <c r="R31" s="67" t="str">
        <f>IF(AND('Mapa final'!$Z$50="Media",'Mapa final'!$AB$50="Menor"),CONCATENATE("R6C",'Mapa final'!$P$50),"")</f>
        <v/>
      </c>
      <c r="S31" s="67" t="str">
        <f>IF(AND('Mapa final'!$Z$51="Media",'Mapa final'!$AB$51="Menor"),CONCATENATE("R6C",'Mapa final'!$P$51),"")</f>
        <v/>
      </c>
      <c r="T31" s="67" t="str">
        <f>IF(AND('Mapa final'!$Z$52="Media",'Mapa final'!$AB$52="Menor"),CONCATENATE("R6C",'Mapa final'!$P$52),"")</f>
        <v/>
      </c>
      <c r="U31" s="68" t="str">
        <f>IF(AND('Mapa final'!$Z$53="Media",'Mapa final'!$AB$53="Menor"),CONCATENATE("R6C",'Mapa final'!$P$53),"")</f>
        <v/>
      </c>
      <c r="V31" s="66" t="str">
        <f>IF(AND('Mapa final'!$Z$48="Media",'Mapa final'!$AB$48="Moderado"),CONCATENATE("R6C",'Mapa final'!$P$48),"")</f>
        <v/>
      </c>
      <c r="W31" s="67" t="str">
        <f>IF(AND('Mapa final'!$Z$49="Media",'Mapa final'!$AB$49="Moderado"),CONCATENATE("R6C",'Mapa final'!$P$49),"")</f>
        <v/>
      </c>
      <c r="X31" s="67" t="str">
        <f>IF(AND('Mapa final'!$Z$50="Media",'Mapa final'!$AB$50="Moderado"),CONCATENATE("R6C",'Mapa final'!$P$50),"")</f>
        <v/>
      </c>
      <c r="Y31" s="67" t="str">
        <f>IF(AND('Mapa final'!$Z$51="Media",'Mapa final'!$AB$51="Moderado"),CONCATENATE("R6C",'Mapa final'!$P$51),"")</f>
        <v/>
      </c>
      <c r="Z31" s="67" t="str">
        <f>IF(AND('Mapa final'!$Z$52="Media",'Mapa final'!$AB$52="Moderado"),CONCATENATE("R6C",'Mapa final'!$P$52),"")</f>
        <v/>
      </c>
      <c r="AA31" s="68" t="str">
        <f>IF(AND('Mapa final'!$Z$53="Media",'Mapa final'!$AB$53="Moderado"),CONCATENATE("R6C",'Mapa final'!$P$53),"")</f>
        <v/>
      </c>
      <c r="AB31" s="50" t="str">
        <f>IF(AND('Mapa final'!$Z$48="Media",'Mapa final'!$AB$48="Mayor"),CONCATENATE("R6C",'Mapa final'!$P$48),"")</f>
        <v/>
      </c>
      <c r="AC31" s="51" t="str">
        <f>IF(AND('Mapa final'!$Z$49="Media",'Mapa final'!$AB$49="Mayor"),CONCATENATE("R6C",'Mapa final'!$P$49),"")</f>
        <v/>
      </c>
      <c r="AD31" s="56" t="str">
        <f>IF(AND('Mapa final'!$Z$50="Media",'Mapa final'!$AB$50="Mayor"),CONCATENATE("R6C",'Mapa final'!$P$50),"")</f>
        <v/>
      </c>
      <c r="AE31" s="56" t="str">
        <f>IF(AND('Mapa final'!$Z$51="Media",'Mapa final'!$AB$51="Mayor"),CONCATENATE("R6C",'Mapa final'!$P$51),"")</f>
        <v/>
      </c>
      <c r="AF31" s="56" t="str">
        <f>IF(AND('Mapa final'!$Z$52="Media",'Mapa final'!$AB$52="Mayor"),CONCATENATE("R6C",'Mapa final'!$P$52),"")</f>
        <v/>
      </c>
      <c r="AG31" s="52" t="str">
        <f>IF(AND('Mapa final'!$Z$53="Media",'Mapa final'!$AB$53="Mayor"),CONCATENATE("R6C",'Mapa final'!$P$53),"")</f>
        <v/>
      </c>
      <c r="AH31" s="53" t="str">
        <f>IF(AND('Mapa final'!$Z$48="Media",'Mapa final'!$AB$48="Catastrófico"),CONCATENATE("R6C",'Mapa final'!$P$48),"")</f>
        <v/>
      </c>
      <c r="AI31" s="54" t="str">
        <f>IF(AND('Mapa final'!$Z$49="Media",'Mapa final'!$AB$49="Catastrófico"),CONCATENATE("R6C",'Mapa final'!$P$49),"")</f>
        <v/>
      </c>
      <c r="AJ31" s="54" t="str">
        <f>IF(AND('Mapa final'!$Z$50="Media",'Mapa final'!$AB$50="Catastrófico"),CONCATENATE("R6C",'Mapa final'!$P$50),"")</f>
        <v/>
      </c>
      <c r="AK31" s="54" t="str">
        <f>IF(AND('Mapa final'!$Z$51="Media",'Mapa final'!$AB$51="Catastrófico"),CONCATENATE("R6C",'Mapa final'!$P$51),"")</f>
        <v/>
      </c>
      <c r="AL31" s="54" t="str">
        <f>IF(AND('Mapa final'!$Z$52="Media",'Mapa final'!$AB$52="Catastrófico"),CONCATENATE("R6C",'Mapa final'!$P$52),"")</f>
        <v/>
      </c>
      <c r="AM31" s="55" t="str">
        <f>IF(AND('Mapa final'!$Z$53="Media",'Mapa final'!$AB$53="Catastrófico"),CONCATENATE("R6C",'Mapa final'!$P$53),"")</f>
        <v/>
      </c>
      <c r="AN31" s="82"/>
      <c r="AO31" s="353"/>
      <c r="AP31" s="354"/>
      <c r="AQ31" s="354"/>
      <c r="AR31" s="354"/>
      <c r="AS31" s="354"/>
      <c r="AT31" s="355"/>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x14ac:dyDescent="0.25">
      <c r="A32" s="82"/>
      <c r="B32" s="222"/>
      <c r="C32" s="222"/>
      <c r="D32" s="223"/>
      <c r="E32" s="323"/>
      <c r="F32" s="324"/>
      <c r="G32" s="324"/>
      <c r="H32" s="324"/>
      <c r="I32" s="339"/>
      <c r="J32" s="66" t="str">
        <f>IF(AND('Mapa final'!$Z$54="Media",'Mapa final'!$AB$54="Leve"),CONCATENATE("R7C",'Mapa final'!$P$54),"")</f>
        <v/>
      </c>
      <c r="K32" s="67" t="str">
        <f>IF(AND('Mapa final'!$Z$55="Media",'Mapa final'!$AB$55="Leve"),CONCATENATE("R7C",'Mapa final'!$P$55),"")</f>
        <v/>
      </c>
      <c r="L32" s="67" t="str">
        <f>IF(AND('Mapa final'!$Z$56="Media",'Mapa final'!$AB$56="Leve"),CONCATENATE("R7C",'Mapa final'!$P$56),"")</f>
        <v/>
      </c>
      <c r="M32" s="67" t="str">
        <f>IF(AND('Mapa final'!$Z$57="Media",'Mapa final'!$AB$57="Leve"),CONCATENATE("R7C",'Mapa final'!$P$57),"")</f>
        <v/>
      </c>
      <c r="N32" s="67" t="str">
        <f>IF(AND('Mapa final'!$Z$58="Media",'Mapa final'!$AB$58="Leve"),CONCATENATE("R7C",'Mapa final'!$P$58),"")</f>
        <v/>
      </c>
      <c r="O32" s="68" t="str">
        <f>IF(AND('Mapa final'!$Z$59="Media",'Mapa final'!$AB$59="Leve"),CONCATENATE("R7C",'Mapa final'!$P$59),"")</f>
        <v/>
      </c>
      <c r="P32" s="66" t="str">
        <f>IF(AND('Mapa final'!$Z$54="Media",'Mapa final'!$AB$54="Menor"),CONCATENATE("R7C",'Mapa final'!$P$54),"")</f>
        <v/>
      </c>
      <c r="Q32" s="67" t="str">
        <f>IF(AND('Mapa final'!$Z$55="Media",'Mapa final'!$AB$55="Menor"),CONCATENATE("R7C",'Mapa final'!$P$55),"")</f>
        <v/>
      </c>
      <c r="R32" s="67" t="str">
        <f>IF(AND('Mapa final'!$Z$56="Media",'Mapa final'!$AB$56="Menor"),CONCATENATE("R7C",'Mapa final'!$P$56),"")</f>
        <v/>
      </c>
      <c r="S32" s="67" t="str">
        <f>IF(AND('Mapa final'!$Z$57="Media",'Mapa final'!$AB$57="Menor"),CONCATENATE("R7C",'Mapa final'!$P$57),"")</f>
        <v/>
      </c>
      <c r="T32" s="67" t="str">
        <f>IF(AND('Mapa final'!$Z$58="Media",'Mapa final'!$AB$58="Menor"),CONCATENATE("R7C",'Mapa final'!$P$58),"")</f>
        <v/>
      </c>
      <c r="U32" s="68" t="str">
        <f>IF(AND('Mapa final'!$Z$59="Media",'Mapa final'!$AB$59="Menor"),CONCATENATE("R7C",'Mapa final'!$P$59),"")</f>
        <v/>
      </c>
      <c r="V32" s="66" t="str">
        <f>IF(AND('Mapa final'!$Z$54="Media",'Mapa final'!$AB$54="Moderado"),CONCATENATE("R7C",'Mapa final'!$P$54),"")</f>
        <v/>
      </c>
      <c r="W32" s="67" t="str">
        <f>IF(AND('Mapa final'!$Z$55="Media",'Mapa final'!$AB$55="Moderado"),CONCATENATE("R7C",'Mapa final'!$P$55),"")</f>
        <v/>
      </c>
      <c r="X32" s="67" t="str">
        <f>IF(AND('Mapa final'!$Z$56="Media",'Mapa final'!$AB$56="Moderado"),CONCATENATE("R7C",'Mapa final'!$P$56),"")</f>
        <v/>
      </c>
      <c r="Y32" s="67" t="str">
        <f>IF(AND('Mapa final'!$Z$57="Media",'Mapa final'!$AB$57="Moderado"),CONCATENATE("R7C",'Mapa final'!$P$57),"")</f>
        <v/>
      </c>
      <c r="Z32" s="67" t="str">
        <f>IF(AND('Mapa final'!$Z$58="Media",'Mapa final'!$AB$58="Moderado"),CONCATENATE("R7C",'Mapa final'!$P$58),"")</f>
        <v/>
      </c>
      <c r="AA32" s="68" t="str">
        <f>IF(AND('Mapa final'!$Z$59="Media",'Mapa final'!$AB$59="Moderado"),CONCATENATE("R7C",'Mapa final'!$P$59),"")</f>
        <v/>
      </c>
      <c r="AB32" s="50" t="str">
        <f>IF(AND('Mapa final'!$Z$54="Media",'Mapa final'!$AB$54="Mayor"),CONCATENATE("R7C",'Mapa final'!$P$54),"")</f>
        <v/>
      </c>
      <c r="AC32" s="51" t="str">
        <f>IF(AND('Mapa final'!$Z$55="Media",'Mapa final'!$AB$55="Mayor"),CONCATENATE("R7C",'Mapa final'!$P$55),"")</f>
        <v/>
      </c>
      <c r="AD32" s="56" t="str">
        <f>IF(AND('Mapa final'!$Z$56="Media",'Mapa final'!$AB$56="Mayor"),CONCATENATE("R7C",'Mapa final'!$P$56),"")</f>
        <v/>
      </c>
      <c r="AE32" s="56" t="str">
        <f>IF(AND('Mapa final'!$Z$57="Media",'Mapa final'!$AB$57="Mayor"),CONCATENATE("R7C",'Mapa final'!$P$57),"")</f>
        <v/>
      </c>
      <c r="AF32" s="56" t="str">
        <f>IF(AND('Mapa final'!$Z$58="Media",'Mapa final'!$AB$58="Mayor"),CONCATENATE("R7C",'Mapa final'!$P$58),"")</f>
        <v/>
      </c>
      <c r="AG32" s="52" t="str">
        <f>IF(AND('Mapa final'!$Z$59="Media",'Mapa final'!$AB$59="Mayor"),CONCATENATE("R7C",'Mapa final'!$P$59),"")</f>
        <v/>
      </c>
      <c r="AH32" s="53" t="str">
        <f>IF(AND('Mapa final'!$Z$54="Media",'Mapa final'!$AB$54="Catastrófico"),CONCATENATE("R7C",'Mapa final'!$P$54),"")</f>
        <v/>
      </c>
      <c r="AI32" s="54" t="str">
        <f>IF(AND('Mapa final'!$Z$55="Media",'Mapa final'!$AB$55="Catastrófico"),CONCATENATE("R7C",'Mapa final'!$P$55),"")</f>
        <v/>
      </c>
      <c r="AJ32" s="54" t="str">
        <f>IF(AND('Mapa final'!$Z$56="Media",'Mapa final'!$AB$56="Catastrófico"),CONCATENATE("R7C",'Mapa final'!$P$56),"")</f>
        <v/>
      </c>
      <c r="AK32" s="54" t="str">
        <f>IF(AND('Mapa final'!$Z$57="Media",'Mapa final'!$AB$57="Catastrófico"),CONCATENATE("R7C",'Mapa final'!$P$57),"")</f>
        <v/>
      </c>
      <c r="AL32" s="54" t="str">
        <f>IF(AND('Mapa final'!$Z$58="Media",'Mapa final'!$AB$58="Catastrófico"),CONCATENATE("R7C",'Mapa final'!$P$58),"")</f>
        <v/>
      </c>
      <c r="AM32" s="55" t="str">
        <f>IF(AND('Mapa final'!$Z$59="Media",'Mapa final'!$AB$59="Catastrófico"),CONCATENATE("R7C",'Mapa final'!$P$59),"")</f>
        <v/>
      </c>
      <c r="AN32" s="82"/>
      <c r="AO32" s="353"/>
      <c r="AP32" s="354"/>
      <c r="AQ32" s="354"/>
      <c r="AR32" s="354"/>
      <c r="AS32" s="354"/>
      <c r="AT32" s="355"/>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x14ac:dyDescent="0.25">
      <c r="A33" s="82"/>
      <c r="B33" s="222"/>
      <c r="C33" s="222"/>
      <c r="D33" s="223"/>
      <c r="E33" s="323"/>
      <c r="F33" s="324"/>
      <c r="G33" s="324"/>
      <c r="H33" s="324"/>
      <c r="I33" s="339"/>
      <c r="J33" s="66" t="str">
        <f>IF(AND('Mapa final'!$Z$60="Media",'Mapa final'!$AB$60="Leve"),CONCATENATE("R8C",'Mapa final'!$P$60),"")</f>
        <v/>
      </c>
      <c r="K33" s="67" t="str">
        <f>IF(AND('Mapa final'!$Z$61="Media",'Mapa final'!$AB$61="Leve"),CONCATENATE("R8C",'Mapa final'!$P$61),"")</f>
        <v/>
      </c>
      <c r="L33" s="67" t="str">
        <f>IF(AND('Mapa final'!$Z$62="Media",'Mapa final'!$AB$62="Leve"),CONCATENATE("R8C",'Mapa final'!$P$62),"")</f>
        <v/>
      </c>
      <c r="M33" s="67" t="str">
        <f>IF(AND('Mapa final'!$Z$63="Media",'Mapa final'!$AB$63="Leve"),CONCATENATE("R8C",'Mapa final'!$P$63),"")</f>
        <v/>
      </c>
      <c r="N33" s="67" t="str">
        <f>IF(AND('Mapa final'!$Z$64="Media",'Mapa final'!$AB$64="Leve"),CONCATENATE("R8C",'Mapa final'!$P$64),"")</f>
        <v/>
      </c>
      <c r="O33" s="68" t="str">
        <f>IF(AND('Mapa final'!$Z$65="Media",'Mapa final'!$AB$65="Leve"),CONCATENATE("R8C",'Mapa final'!$P$65),"")</f>
        <v/>
      </c>
      <c r="P33" s="66" t="str">
        <f>IF(AND('Mapa final'!$Z$60="Media",'Mapa final'!$AB$60="Menor"),CONCATENATE("R8C",'Mapa final'!$P$60),"")</f>
        <v/>
      </c>
      <c r="Q33" s="67" t="str">
        <f>IF(AND('Mapa final'!$Z$61="Media",'Mapa final'!$AB$61="Menor"),CONCATENATE("R8C",'Mapa final'!$P$61),"")</f>
        <v/>
      </c>
      <c r="R33" s="67" t="str">
        <f>IF(AND('Mapa final'!$Z$62="Media",'Mapa final'!$AB$62="Menor"),CONCATENATE("R8C",'Mapa final'!$P$62),"")</f>
        <v/>
      </c>
      <c r="S33" s="67" t="str">
        <f>IF(AND('Mapa final'!$Z$63="Media",'Mapa final'!$AB$63="Menor"),CONCATENATE("R8C",'Mapa final'!$P$63),"")</f>
        <v/>
      </c>
      <c r="T33" s="67" t="str">
        <f>IF(AND('Mapa final'!$Z$64="Media",'Mapa final'!$AB$64="Menor"),CONCATENATE("R8C",'Mapa final'!$P$64),"")</f>
        <v/>
      </c>
      <c r="U33" s="68" t="str">
        <f>IF(AND('Mapa final'!$Z$65="Media",'Mapa final'!$AB$65="Menor"),CONCATENATE("R8C",'Mapa final'!$P$65),"")</f>
        <v/>
      </c>
      <c r="V33" s="66" t="str">
        <f>IF(AND('Mapa final'!$Z$60="Media",'Mapa final'!$AB$60="Moderado"),CONCATENATE("R8C",'Mapa final'!$P$60),"")</f>
        <v/>
      </c>
      <c r="W33" s="67" t="str">
        <f>IF(AND('Mapa final'!$Z$61="Media",'Mapa final'!$AB$61="Moderado"),CONCATENATE("R8C",'Mapa final'!$P$61),"")</f>
        <v/>
      </c>
      <c r="X33" s="67" t="str">
        <f>IF(AND('Mapa final'!$Z$62="Media",'Mapa final'!$AB$62="Moderado"),CONCATENATE("R8C",'Mapa final'!$P$62),"")</f>
        <v/>
      </c>
      <c r="Y33" s="67" t="str">
        <f>IF(AND('Mapa final'!$Z$63="Media",'Mapa final'!$AB$63="Moderado"),CONCATENATE("R8C",'Mapa final'!$P$63),"")</f>
        <v/>
      </c>
      <c r="Z33" s="67" t="str">
        <f>IF(AND('Mapa final'!$Z$64="Media",'Mapa final'!$AB$64="Moderado"),CONCATENATE("R8C",'Mapa final'!$P$64),"")</f>
        <v/>
      </c>
      <c r="AA33" s="68" t="str">
        <f>IF(AND('Mapa final'!$Z$65="Media",'Mapa final'!$AB$65="Moderado"),CONCATENATE("R8C",'Mapa final'!$P$65),"")</f>
        <v/>
      </c>
      <c r="AB33" s="50" t="str">
        <f>IF(AND('Mapa final'!$Z$60="Media",'Mapa final'!$AB$60="Mayor"),CONCATENATE("R8C",'Mapa final'!$P$60),"")</f>
        <v/>
      </c>
      <c r="AC33" s="51" t="str">
        <f>IF(AND('Mapa final'!$Z$61="Media",'Mapa final'!$AB$61="Mayor"),CONCATENATE("R8C",'Mapa final'!$P$61),"")</f>
        <v/>
      </c>
      <c r="AD33" s="56" t="str">
        <f>IF(AND('Mapa final'!$Z$62="Media",'Mapa final'!$AB$62="Mayor"),CONCATENATE("R8C",'Mapa final'!$P$62),"")</f>
        <v/>
      </c>
      <c r="AE33" s="56" t="str">
        <f>IF(AND('Mapa final'!$Z$63="Media",'Mapa final'!$AB$63="Mayor"),CONCATENATE("R8C",'Mapa final'!$P$63),"")</f>
        <v/>
      </c>
      <c r="AF33" s="56" t="str">
        <f>IF(AND('Mapa final'!$Z$64="Media",'Mapa final'!$AB$64="Mayor"),CONCATENATE("R8C",'Mapa final'!$P$64),"")</f>
        <v/>
      </c>
      <c r="AG33" s="52" t="str">
        <f>IF(AND('Mapa final'!$Z$65="Media",'Mapa final'!$AB$65="Mayor"),CONCATENATE("R8C",'Mapa final'!$P$65),"")</f>
        <v/>
      </c>
      <c r="AH33" s="53" t="str">
        <f>IF(AND('Mapa final'!$Z$60="Media",'Mapa final'!$AB$60="Catastrófico"),CONCATENATE("R8C",'Mapa final'!$P$60),"")</f>
        <v/>
      </c>
      <c r="AI33" s="54" t="str">
        <f>IF(AND('Mapa final'!$Z$61="Media",'Mapa final'!$AB$61="Catastrófico"),CONCATENATE("R8C",'Mapa final'!$P$61),"")</f>
        <v/>
      </c>
      <c r="AJ33" s="54" t="str">
        <f>IF(AND('Mapa final'!$Z$62="Media",'Mapa final'!$AB$62="Catastrófico"),CONCATENATE("R8C",'Mapa final'!$P$62),"")</f>
        <v/>
      </c>
      <c r="AK33" s="54" t="str">
        <f>IF(AND('Mapa final'!$Z$63="Media",'Mapa final'!$AB$63="Catastrófico"),CONCATENATE("R8C",'Mapa final'!$P$63),"")</f>
        <v/>
      </c>
      <c r="AL33" s="54" t="str">
        <f>IF(AND('Mapa final'!$Z$64="Media",'Mapa final'!$AB$64="Catastrófico"),CONCATENATE("R8C",'Mapa final'!$P$64),"")</f>
        <v/>
      </c>
      <c r="AM33" s="55" t="str">
        <f>IF(AND('Mapa final'!$Z$65="Media",'Mapa final'!$AB$65="Catastrófico"),CONCATENATE("R8C",'Mapa final'!$P$65),"")</f>
        <v/>
      </c>
      <c r="AN33" s="82"/>
      <c r="AO33" s="353"/>
      <c r="AP33" s="354"/>
      <c r="AQ33" s="354"/>
      <c r="AR33" s="354"/>
      <c r="AS33" s="354"/>
      <c r="AT33" s="355"/>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x14ac:dyDescent="0.25">
      <c r="A34" s="82"/>
      <c r="B34" s="222"/>
      <c r="C34" s="222"/>
      <c r="D34" s="223"/>
      <c r="E34" s="323"/>
      <c r="F34" s="324"/>
      <c r="G34" s="324"/>
      <c r="H34" s="324"/>
      <c r="I34" s="339"/>
      <c r="J34" s="66" t="str">
        <f>IF(AND('Mapa final'!$Z$66="Media",'Mapa final'!$AB$66="Leve"),CONCATENATE("R9C",'Mapa final'!$P$66),"")</f>
        <v/>
      </c>
      <c r="K34" s="67" t="str">
        <f>IF(AND('Mapa final'!$Z$67="Media",'Mapa final'!$AB$67="Leve"),CONCATENATE("R9C",'Mapa final'!$P$67),"")</f>
        <v/>
      </c>
      <c r="L34" s="67" t="str">
        <f>IF(AND('Mapa final'!$Z$68="Media",'Mapa final'!$AB$68="Leve"),CONCATENATE("R9C",'Mapa final'!$P$68),"")</f>
        <v/>
      </c>
      <c r="M34" s="67" t="str">
        <f>IF(AND('Mapa final'!$Z$69="Media",'Mapa final'!$AB$69="Leve"),CONCATENATE("R9C",'Mapa final'!$P$69),"")</f>
        <v/>
      </c>
      <c r="N34" s="67" t="str">
        <f>IF(AND('Mapa final'!$Z$70="Media",'Mapa final'!$AB$70="Leve"),CONCATENATE("R9C",'Mapa final'!$P$70),"")</f>
        <v/>
      </c>
      <c r="O34" s="68" t="str">
        <f>IF(AND('Mapa final'!$Z$71="Media",'Mapa final'!$AB$71="Leve"),CONCATENATE("R9C",'Mapa final'!$P$71),"")</f>
        <v/>
      </c>
      <c r="P34" s="66" t="str">
        <f>IF(AND('Mapa final'!$Z$66="Media",'Mapa final'!$AB$66="Menor"),CONCATENATE("R9C",'Mapa final'!$P$66),"")</f>
        <v/>
      </c>
      <c r="Q34" s="67" t="str">
        <f>IF(AND('Mapa final'!$Z$67="Media",'Mapa final'!$AB$67="Menor"),CONCATENATE("R9C",'Mapa final'!$P$67),"")</f>
        <v/>
      </c>
      <c r="R34" s="67" t="str">
        <f>IF(AND('Mapa final'!$Z$68="Media",'Mapa final'!$AB$68="Menor"),CONCATENATE("R9C",'Mapa final'!$P$68),"")</f>
        <v/>
      </c>
      <c r="S34" s="67" t="str">
        <f>IF(AND('Mapa final'!$Z$69="Media",'Mapa final'!$AB$69="Menor"),CONCATENATE("R9C",'Mapa final'!$P$69),"")</f>
        <v/>
      </c>
      <c r="T34" s="67" t="str">
        <f>IF(AND('Mapa final'!$Z$70="Media",'Mapa final'!$AB$70="Menor"),CONCATENATE("R9C",'Mapa final'!$P$70),"")</f>
        <v/>
      </c>
      <c r="U34" s="68" t="str">
        <f>IF(AND('Mapa final'!$Z$71="Media",'Mapa final'!$AB$71="Menor"),CONCATENATE("R9C",'Mapa final'!$P$71),"")</f>
        <v/>
      </c>
      <c r="V34" s="66" t="str">
        <f>IF(AND('Mapa final'!$Z$66="Media",'Mapa final'!$AB$66="Moderado"),CONCATENATE("R9C",'Mapa final'!$P$66),"")</f>
        <v/>
      </c>
      <c r="W34" s="67" t="str">
        <f>IF(AND('Mapa final'!$Z$67="Media",'Mapa final'!$AB$67="Moderado"),CONCATENATE("R9C",'Mapa final'!$P$67),"")</f>
        <v/>
      </c>
      <c r="X34" s="67" t="str">
        <f>IF(AND('Mapa final'!$Z$68="Media",'Mapa final'!$AB$68="Moderado"),CONCATENATE("R9C",'Mapa final'!$P$68),"")</f>
        <v/>
      </c>
      <c r="Y34" s="67" t="str">
        <f>IF(AND('Mapa final'!$Z$69="Media",'Mapa final'!$AB$69="Moderado"),CONCATENATE("R9C",'Mapa final'!$P$69),"")</f>
        <v/>
      </c>
      <c r="Z34" s="67" t="str">
        <f>IF(AND('Mapa final'!$Z$70="Media",'Mapa final'!$AB$70="Moderado"),CONCATENATE("R9C",'Mapa final'!$P$70),"")</f>
        <v/>
      </c>
      <c r="AA34" s="68" t="str">
        <f>IF(AND('Mapa final'!$Z$71="Media",'Mapa final'!$AB$71="Moderado"),CONCATENATE("R9C",'Mapa final'!$P$71),"")</f>
        <v/>
      </c>
      <c r="AB34" s="50" t="str">
        <f>IF(AND('Mapa final'!$Z$66="Media",'Mapa final'!$AB$66="Mayor"),CONCATENATE("R9C",'Mapa final'!$P$66),"")</f>
        <v/>
      </c>
      <c r="AC34" s="51" t="str">
        <f>IF(AND('Mapa final'!$Z$67="Media",'Mapa final'!$AB$67="Mayor"),CONCATENATE("R9C",'Mapa final'!$P$67),"")</f>
        <v/>
      </c>
      <c r="AD34" s="56" t="str">
        <f>IF(AND('Mapa final'!$Z$68="Media",'Mapa final'!$AB$68="Mayor"),CONCATENATE("R9C",'Mapa final'!$P$68),"")</f>
        <v/>
      </c>
      <c r="AE34" s="56" t="str">
        <f>IF(AND('Mapa final'!$Z$69="Media",'Mapa final'!$AB$69="Mayor"),CONCATENATE("R9C",'Mapa final'!$P$69),"")</f>
        <v/>
      </c>
      <c r="AF34" s="56" t="str">
        <f>IF(AND('Mapa final'!$Z$70="Media",'Mapa final'!$AB$70="Mayor"),CONCATENATE("R9C",'Mapa final'!$P$70),"")</f>
        <v/>
      </c>
      <c r="AG34" s="52" t="str">
        <f>IF(AND('Mapa final'!$Z$71="Media",'Mapa final'!$AB$71="Mayor"),CONCATENATE("R9C",'Mapa final'!$P$71),"")</f>
        <v/>
      </c>
      <c r="AH34" s="53" t="str">
        <f>IF(AND('Mapa final'!$Z$66="Media",'Mapa final'!$AB$66="Catastrófico"),CONCATENATE("R9C",'Mapa final'!$P$66),"")</f>
        <v/>
      </c>
      <c r="AI34" s="54" t="str">
        <f>IF(AND('Mapa final'!$Z$67="Media",'Mapa final'!$AB$67="Catastrófico"),CONCATENATE("R9C",'Mapa final'!$P$67),"")</f>
        <v/>
      </c>
      <c r="AJ34" s="54" t="str">
        <f>IF(AND('Mapa final'!$Z$68="Media",'Mapa final'!$AB$68="Catastrófico"),CONCATENATE("R9C",'Mapa final'!$P$68),"")</f>
        <v/>
      </c>
      <c r="AK34" s="54" t="str">
        <f>IF(AND('Mapa final'!$Z$69="Media",'Mapa final'!$AB$69="Catastrófico"),CONCATENATE("R9C",'Mapa final'!$P$69),"")</f>
        <v/>
      </c>
      <c r="AL34" s="54" t="str">
        <f>IF(AND('Mapa final'!$Z$70="Media",'Mapa final'!$AB$70="Catastrófico"),CONCATENATE("R9C",'Mapa final'!$P$70),"")</f>
        <v/>
      </c>
      <c r="AM34" s="55" t="str">
        <f>IF(AND('Mapa final'!$Z$71="Media",'Mapa final'!$AB$71="Catastrófico"),CONCATENATE("R9C",'Mapa final'!$P$71),"")</f>
        <v/>
      </c>
      <c r="AN34" s="82"/>
      <c r="AO34" s="353"/>
      <c r="AP34" s="354"/>
      <c r="AQ34" s="354"/>
      <c r="AR34" s="354"/>
      <c r="AS34" s="354"/>
      <c r="AT34" s="355"/>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x14ac:dyDescent="0.3">
      <c r="A35" s="82"/>
      <c r="B35" s="222"/>
      <c r="C35" s="222"/>
      <c r="D35" s="223"/>
      <c r="E35" s="325"/>
      <c r="F35" s="326"/>
      <c r="G35" s="326"/>
      <c r="H35" s="326"/>
      <c r="I35" s="340"/>
      <c r="J35" s="66" t="str">
        <f>IF(AND('Mapa final'!$Z$72="Media",'Mapa final'!$AB$72="Leve"),CONCATENATE("R10C",'Mapa final'!$P$72),"")</f>
        <v/>
      </c>
      <c r="K35" s="67" t="str">
        <f>IF(AND('Mapa final'!$Z$73="Media",'Mapa final'!$AB$73="Leve"),CONCATENATE("R10C",'Mapa final'!$P$73),"")</f>
        <v/>
      </c>
      <c r="L35" s="67" t="str">
        <f>IF(AND('Mapa final'!$Z$74="Media",'Mapa final'!$AB$74="Leve"),CONCATENATE("R10C",'Mapa final'!$P$74),"")</f>
        <v/>
      </c>
      <c r="M35" s="67" t="str">
        <f>IF(AND('Mapa final'!$Z$75="Media",'Mapa final'!$AB$75="Leve"),CONCATENATE("R10C",'Mapa final'!$P$75),"")</f>
        <v/>
      </c>
      <c r="N35" s="67" t="str">
        <f>IF(AND('Mapa final'!$Z$76="Media",'Mapa final'!$AB$76="Leve"),CONCATENATE("R10C",'Mapa final'!$P$76),"")</f>
        <v/>
      </c>
      <c r="O35" s="68" t="str">
        <f>IF(AND('Mapa final'!$Z$77="Media",'Mapa final'!$AB$77="Leve"),CONCATENATE("R10C",'Mapa final'!$P$77),"")</f>
        <v/>
      </c>
      <c r="P35" s="66" t="str">
        <f>IF(AND('Mapa final'!$Z$72="Media",'Mapa final'!$AB$72="Menor"),CONCATENATE("R10C",'Mapa final'!$P$72),"")</f>
        <v/>
      </c>
      <c r="Q35" s="67" t="str">
        <f>IF(AND('Mapa final'!$Z$73="Media",'Mapa final'!$AB$73="Menor"),CONCATENATE("R10C",'Mapa final'!$P$73),"")</f>
        <v/>
      </c>
      <c r="R35" s="67" t="str">
        <f>IF(AND('Mapa final'!$Z$74="Media",'Mapa final'!$AB$74="Menor"),CONCATENATE("R10C",'Mapa final'!$P$74),"")</f>
        <v/>
      </c>
      <c r="S35" s="67" t="str">
        <f>IF(AND('Mapa final'!$Z$75="Media",'Mapa final'!$AB$75="Menor"),CONCATENATE("R10C",'Mapa final'!$P$75),"")</f>
        <v/>
      </c>
      <c r="T35" s="67" t="str">
        <f>IF(AND('Mapa final'!$Z$76="Media",'Mapa final'!$AB$76="Menor"),CONCATENATE("R10C",'Mapa final'!$P$76),"")</f>
        <v/>
      </c>
      <c r="U35" s="68" t="str">
        <f>IF(AND('Mapa final'!$Z$77="Media",'Mapa final'!$AB$77="Menor"),CONCATENATE("R10C",'Mapa final'!$P$77),"")</f>
        <v/>
      </c>
      <c r="V35" s="66" t="str">
        <f>IF(AND('Mapa final'!$Z$72="Media",'Mapa final'!$AB$72="Moderado"),CONCATENATE("R10C",'Mapa final'!$P$72),"")</f>
        <v/>
      </c>
      <c r="W35" s="67" t="str">
        <f>IF(AND('Mapa final'!$Z$73="Media",'Mapa final'!$AB$73="Moderado"),CONCATENATE("R10C",'Mapa final'!$P$73),"")</f>
        <v/>
      </c>
      <c r="X35" s="67" t="str">
        <f>IF(AND('Mapa final'!$Z$74="Media",'Mapa final'!$AB$74="Moderado"),CONCATENATE("R10C",'Mapa final'!$P$74),"")</f>
        <v/>
      </c>
      <c r="Y35" s="67" t="str">
        <f>IF(AND('Mapa final'!$Z$75="Media",'Mapa final'!$AB$75="Moderado"),CONCATENATE("R10C",'Mapa final'!$P$75),"")</f>
        <v/>
      </c>
      <c r="Z35" s="67" t="str">
        <f>IF(AND('Mapa final'!$Z$76="Media",'Mapa final'!$AB$76="Moderado"),CONCATENATE("R10C",'Mapa final'!$P$76),"")</f>
        <v/>
      </c>
      <c r="AA35" s="68" t="str">
        <f>IF(AND('Mapa final'!$Z$77="Media",'Mapa final'!$AB$77="Moderado"),CONCATENATE("R10C",'Mapa final'!$P$77),"")</f>
        <v/>
      </c>
      <c r="AB35" s="57" t="str">
        <f>IF(AND('Mapa final'!$Z$72="Media",'Mapa final'!$AB$72="Mayor"),CONCATENATE("R10C",'Mapa final'!$P$72),"")</f>
        <v/>
      </c>
      <c r="AC35" s="58" t="str">
        <f>IF(AND('Mapa final'!$Z$73="Media",'Mapa final'!$AB$73="Mayor"),CONCATENATE("R10C",'Mapa final'!$P$73),"")</f>
        <v/>
      </c>
      <c r="AD35" s="58" t="str">
        <f>IF(AND('Mapa final'!$Z$74="Media",'Mapa final'!$AB$74="Mayor"),CONCATENATE("R10C",'Mapa final'!$P$74),"")</f>
        <v/>
      </c>
      <c r="AE35" s="58" t="str">
        <f>IF(AND('Mapa final'!$Z$75="Media",'Mapa final'!$AB$75="Mayor"),CONCATENATE("R10C",'Mapa final'!$P$75),"")</f>
        <v/>
      </c>
      <c r="AF35" s="58" t="str">
        <f>IF(AND('Mapa final'!$Z$76="Media",'Mapa final'!$AB$76="Mayor"),CONCATENATE("R10C",'Mapa final'!$P$76),"")</f>
        <v/>
      </c>
      <c r="AG35" s="59" t="str">
        <f>IF(AND('Mapa final'!$Z$77="Media",'Mapa final'!$AB$77="Mayor"),CONCATENATE("R10C",'Mapa final'!$P$77),"")</f>
        <v/>
      </c>
      <c r="AH35" s="60" t="str">
        <f>IF(AND('Mapa final'!$Z$72="Media",'Mapa final'!$AB$72="Catastrófico"),CONCATENATE("R10C",'Mapa final'!$P$72),"")</f>
        <v/>
      </c>
      <c r="AI35" s="61" t="str">
        <f>IF(AND('Mapa final'!$Z$73="Media",'Mapa final'!$AB$73="Catastrófico"),CONCATENATE("R10C",'Mapa final'!$P$73),"")</f>
        <v/>
      </c>
      <c r="AJ35" s="61" t="str">
        <f>IF(AND('Mapa final'!$Z$74="Media",'Mapa final'!$AB$74="Catastrófico"),CONCATENATE("R10C",'Mapa final'!$P$74),"")</f>
        <v/>
      </c>
      <c r="AK35" s="61" t="str">
        <f>IF(AND('Mapa final'!$Z$75="Media",'Mapa final'!$AB$75="Catastrófico"),CONCATENATE("R10C",'Mapa final'!$P$75),"")</f>
        <v/>
      </c>
      <c r="AL35" s="61" t="str">
        <f>IF(AND('Mapa final'!$Z$76="Media",'Mapa final'!$AB$76="Catastrófico"),CONCATENATE("R10C",'Mapa final'!$P$76),"")</f>
        <v/>
      </c>
      <c r="AM35" s="62" t="str">
        <f>IF(AND('Mapa final'!$Z$77="Media",'Mapa final'!$AB$77="Catastrófico"),CONCATENATE("R10C",'Mapa final'!$P$77),"")</f>
        <v/>
      </c>
      <c r="AN35" s="82"/>
      <c r="AO35" s="356"/>
      <c r="AP35" s="357"/>
      <c r="AQ35" s="357"/>
      <c r="AR35" s="357"/>
      <c r="AS35" s="357"/>
      <c r="AT35" s="358"/>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x14ac:dyDescent="0.25">
      <c r="A36" s="82"/>
      <c r="B36" s="222"/>
      <c r="C36" s="222"/>
      <c r="D36" s="223"/>
      <c r="E36" s="319" t="s">
        <v>107</v>
      </c>
      <c r="F36" s="320"/>
      <c r="G36" s="320"/>
      <c r="H36" s="320"/>
      <c r="I36" s="320"/>
      <c r="J36" s="72" t="str">
        <f>IF(AND('Mapa final'!$Z$18="Baja",'Mapa final'!$AB$18="Leve"),CONCATENATE("R1C",'Mapa final'!$P$18),"")</f>
        <v/>
      </c>
      <c r="K36" s="73" t="str">
        <f>IF(AND('Mapa final'!$Z$19="Baja",'Mapa final'!$AB$19="Leve"),CONCATENATE("R1C",'Mapa final'!$P$19),"")</f>
        <v/>
      </c>
      <c r="L36" s="73" t="str">
        <f>IF(AND('Mapa final'!$Z$20="Baja",'Mapa final'!$AB$20="Leve"),CONCATENATE("R1C",'Mapa final'!$P$20),"")</f>
        <v/>
      </c>
      <c r="M36" s="73" t="str">
        <f>IF(AND('Mapa final'!$Z$21="Baja",'Mapa final'!$AB$21="Leve"),CONCATENATE("R1C",'Mapa final'!$P$21),"")</f>
        <v/>
      </c>
      <c r="N36" s="73" t="str">
        <f>IF(AND('Mapa final'!$Z$22="Baja",'Mapa final'!$AB$22="Leve"),CONCATENATE("R1C",'Mapa final'!$P$22),"")</f>
        <v/>
      </c>
      <c r="O36" s="74" t="str">
        <f>IF(AND('Mapa final'!$Z$23="Baja",'Mapa final'!$AB$23="Leve"),CONCATENATE("R1C",'Mapa final'!$P$23),"")</f>
        <v/>
      </c>
      <c r="P36" s="63" t="str">
        <f>IF(AND('Mapa final'!$Z$18="Baja",'Mapa final'!$AB$18="Menor"),CONCATENATE("R1C",'Mapa final'!$P$18),"")</f>
        <v/>
      </c>
      <c r="Q36" s="64" t="str">
        <f>IF(AND('Mapa final'!$Z$19="Baja",'Mapa final'!$AB$19="Menor"),CONCATENATE("R1C",'Mapa final'!$P$19),"")</f>
        <v/>
      </c>
      <c r="R36" s="64" t="str">
        <f>IF(AND('Mapa final'!$Z$20="Baja",'Mapa final'!$AB$20="Menor"),CONCATENATE("R1C",'Mapa final'!$P$20),"")</f>
        <v/>
      </c>
      <c r="S36" s="64" t="str">
        <f>IF(AND('Mapa final'!$Z$21="Baja",'Mapa final'!$AB$21="Menor"),CONCATENATE("R1C",'Mapa final'!$P$21),"")</f>
        <v/>
      </c>
      <c r="T36" s="64" t="str">
        <f>IF(AND('Mapa final'!$Z$22="Baja",'Mapa final'!$AB$22="Menor"),CONCATENATE("R1C",'Mapa final'!$P$22),"")</f>
        <v/>
      </c>
      <c r="U36" s="65" t="str">
        <f>IF(AND('Mapa final'!$Z$23="Baja",'Mapa final'!$AB$23="Menor"),CONCATENATE("R1C",'Mapa final'!$P$23),"")</f>
        <v/>
      </c>
      <c r="V36" s="63" t="str">
        <f>IF(AND('Mapa final'!$Z$18="Baja",'Mapa final'!$AB$18="Moderado"),CONCATENATE("R1C",'Mapa final'!$P$18),"")</f>
        <v/>
      </c>
      <c r="W36" s="64" t="str">
        <f>IF(AND('Mapa final'!$Z$19="Baja",'Mapa final'!$AB$19="Moderado"),CONCATENATE("R1C",'Mapa final'!$P$19),"")</f>
        <v/>
      </c>
      <c r="X36" s="64" t="str">
        <f>IF(AND('Mapa final'!$Z$20="Baja",'Mapa final'!$AB$20="Moderado"),CONCATENATE("R1C",'Mapa final'!$P$20),"")</f>
        <v/>
      </c>
      <c r="Y36" s="64" t="str">
        <f>IF(AND('Mapa final'!$Z$21="Baja",'Mapa final'!$AB$21="Moderado"),CONCATENATE("R1C",'Mapa final'!$P$21),"")</f>
        <v/>
      </c>
      <c r="Z36" s="64" t="str">
        <f>IF(AND('Mapa final'!$Z$22="Baja",'Mapa final'!$AB$22="Moderado"),CONCATENATE("R1C",'Mapa final'!$P$22),"")</f>
        <v/>
      </c>
      <c r="AA36" s="65" t="str">
        <f>IF(AND('Mapa final'!$Z$23="Baja",'Mapa final'!$AB$23="Moderado"),CONCATENATE("R1C",'Mapa final'!$P$23),"")</f>
        <v/>
      </c>
      <c r="AB36" s="44" t="str">
        <f>IF(AND('Mapa final'!$Z$18="Baja",'Mapa final'!$AB$18="Mayor"),CONCATENATE("R1C",'Mapa final'!$P$18),"")</f>
        <v/>
      </c>
      <c r="AC36" s="45" t="str">
        <f>IF(AND('Mapa final'!$Z$19="Baja",'Mapa final'!$AB$19="Mayor"),CONCATENATE("R1C",'Mapa final'!$P$19),"")</f>
        <v/>
      </c>
      <c r="AD36" s="45" t="str">
        <f>IF(AND('Mapa final'!$Z$20="Baja",'Mapa final'!$AB$20="Mayor"),CONCATENATE("R1C",'Mapa final'!$P$20),"")</f>
        <v/>
      </c>
      <c r="AE36" s="45" t="str">
        <f>IF(AND('Mapa final'!$Z$21="Baja",'Mapa final'!$AB$21="Mayor"),CONCATENATE("R1C",'Mapa final'!$P$21),"")</f>
        <v/>
      </c>
      <c r="AF36" s="45" t="str">
        <f>IF(AND('Mapa final'!$Z$22="Baja",'Mapa final'!$AB$22="Mayor"),CONCATENATE("R1C",'Mapa final'!$P$22),"")</f>
        <v/>
      </c>
      <c r="AG36" s="46" t="str">
        <f>IF(AND('Mapa final'!$Z$23="Baja",'Mapa final'!$AB$23="Mayor"),CONCATENATE("R1C",'Mapa final'!$P$23),"")</f>
        <v/>
      </c>
      <c r="AH36" s="47" t="str">
        <f>IF(AND('Mapa final'!$Z$18="Baja",'Mapa final'!$AB$18="Catastrófico"),CONCATENATE("R1C",'Mapa final'!$P$18),"")</f>
        <v/>
      </c>
      <c r="AI36" s="48" t="str">
        <f>IF(AND('Mapa final'!$Z$19="Baja",'Mapa final'!$AB$19="Catastrófico"),CONCATENATE("R1C",'Mapa final'!$P$19),"")</f>
        <v/>
      </c>
      <c r="AJ36" s="48" t="str">
        <f>IF(AND('Mapa final'!$Z$20="Baja",'Mapa final'!$AB$20="Catastrófico"),CONCATENATE("R1C",'Mapa final'!$P$20),"")</f>
        <v/>
      </c>
      <c r="AK36" s="48" t="str">
        <f>IF(AND('Mapa final'!$Z$21="Baja",'Mapa final'!$AB$21="Catastrófico"),CONCATENATE("R1C",'Mapa final'!$P$21),"")</f>
        <v/>
      </c>
      <c r="AL36" s="48" t="str">
        <f>IF(AND('Mapa final'!$Z$22="Baja",'Mapa final'!$AB$22="Catastrófico"),CONCATENATE("R1C",'Mapa final'!$P$22),"")</f>
        <v/>
      </c>
      <c r="AM36" s="49" t="str">
        <f>IF(AND('Mapa final'!$Z$23="Baja",'Mapa final'!$AB$23="Catastrófico"),CONCATENATE("R1C",'Mapa final'!$P$23),"")</f>
        <v/>
      </c>
      <c r="AN36" s="82"/>
      <c r="AO36" s="341" t="s">
        <v>75</v>
      </c>
      <c r="AP36" s="342"/>
      <c r="AQ36" s="342"/>
      <c r="AR36" s="342"/>
      <c r="AS36" s="342"/>
      <c r="AT36" s="343"/>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x14ac:dyDescent="0.25">
      <c r="A37" s="82"/>
      <c r="B37" s="222"/>
      <c r="C37" s="222"/>
      <c r="D37" s="223"/>
      <c r="E37" s="321"/>
      <c r="F37" s="322"/>
      <c r="G37" s="322"/>
      <c r="H37" s="322"/>
      <c r="I37" s="322"/>
      <c r="J37" s="75" t="str">
        <f>IF(AND('Mapa final'!$Z$24="Baja",'Mapa final'!$AB$24="Leve"),CONCATENATE("R2C",'Mapa final'!$P$24),"")</f>
        <v/>
      </c>
      <c r="K37" s="76" t="str">
        <f>IF(AND('Mapa final'!$Z$25="Baja",'Mapa final'!$AB$25="Leve"),CONCATENATE("R2C",'Mapa final'!$P$25),"")</f>
        <v/>
      </c>
      <c r="L37" s="76" t="str">
        <f>IF(AND('Mapa final'!$Z$26="Baja",'Mapa final'!$AB$26="Leve"),CONCATENATE("R2C",'Mapa final'!$P$26),"")</f>
        <v/>
      </c>
      <c r="M37" s="76" t="str">
        <f>IF(AND('Mapa final'!$Z$27="Baja",'Mapa final'!$AB$27="Leve"),CONCATENATE("R2C",'Mapa final'!$P$27),"")</f>
        <v/>
      </c>
      <c r="N37" s="76" t="str">
        <f>IF(AND('Mapa final'!$Z$28="Baja",'Mapa final'!$AB$28="Leve"),CONCATENATE("R2C",'Mapa final'!$P$28),"")</f>
        <v/>
      </c>
      <c r="O37" s="77" t="str">
        <f>IF(AND('Mapa final'!$Z$29="Baja",'Mapa final'!$AB$29="Leve"),CONCATENATE("R2C",'Mapa final'!$P$29),"")</f>
        <v/>
      </c>
      <c r="P37" s="66" t="str">
        <f>IF(AND('Mapa final'!$Z$24="Baja",'Mapa final'!$AB$24="Menor"),CONCATENATE("R2C",'Mapa final'!$P$24),"")</f>
        <v/>
      </c>
      <c r="Q37" s="67" t="str">
        <f>IF(AND('Mapa final'!$Z$25="Baja",'Mapa final'!$AB$25="Menor"),CONCATENATE("R2C",'Mapa final'!$P$25),"")</f>
        <v/>
      </c>
      <c r="R37" s="67" t="str">
        <f>IF(AND('Mapa final'!$Z$26="Baja",'Mapa final'!$AB$26="Menor"),CONCATENATE("R2C",'Mapa final'!$P$26),"")</f>
        <v/>
      </c>
      <c r="S37" s="67" t="str">
        <f>IF(AND('Mapa final'!$Z$27="Baja",'Mapa final'!$AB$27="Menor"),CONCATENATE("R2C",'Mapa final'!$P$27),"")</f>
        <v/>
      </c>
      <c r="T37" s="67" t="str">
        <f>IF(AND('Mapa final'!$Z$28="Baja",'Mapa final'!$AB$28="Menor"),CONCATENATE("R2C",'Mapa final'!$P$28),"")</f>
        <v/>
      </c>
      <c r="U37" s="68" t="str">
        <f>IF(AND('Mapa final'!$Z$29="Baja",'Mapa final'!$AB$29="Menor"),CONCATENATE("R2C",'Mapa final'!$P$29),"")</f>
        <v/>
      </c>
      <c r="V37" s="66" t="str">
        <f>IF(AND('Mapa final'!$Z$24="Baja",'Mapa final'!$AB$24="Moderado"),CONCATENATE("R2C",'Mapa final'!$P$24),"")</f>
        <v/>
      </c>
      <c r="W37" s="67" t="str">
        <f>IF(AND('Mapa final'!$Z$25="Baja",'Mapa final'!$AB$25="Moderado"),CONCATENATE("R2C",'Mapa final'!$P$25),"")</f>
        <v/>
      </c>
      <c r="X37" s="67" t="str">
        <f>IF(AND('Mapa final'!$Z$26="Baja",'Mapa final'!$AB$26="Moderado"),CONCATENATE("R2C",'Mapa final'!$P$26),"")</f>
        <v/>
      </c>
      <c r="Y37" s="67" t="str">
        <f>IF(AND('Mapa final'!$Z$27="Baja",'Mapa final'!$AB$27="Moderado"),CONCATENATE("R2C",'Mapa final'!$P$27),"")</f>
        <v/>
      </c>
      <c r="Z37" s="67" t="str">
        <f>IF(AND('Mapa final'!$Z$28="Baja",'Mapa final'!$AB$28="Moderado"),CONCATENATE("R2C",'Mapa final'!$P$28),"")</f>
        <v/>
      </c>
      <c r="AA37" s="68" t="str">
        <f>IF(AND('Mapa final'!$Z$29="Baja",'Mapa final'!$AB$29="Moderado"),CONCATENATE("R2C",'Mapa final'!$P$29),"")</f>
        <v/>
      </c>
      <c r="AB37" s="50" t="str">
        <f>IF(AND('Mapa final'!$Z$24="Baja",'Mapa final'!$AB$24="Mayor"),CONCATENATE("R2C",'Mapa final'!$P$24),"")</f>
        <v/>
      </c>
      <c r="AC37" s="51" t="str">
        <f>IF(AND('Mapa final'!$Z$25="Baja",'Mapa final'!$AB$25="Mayor"),CONCATENATE("R2C",'Mapa final'!$P$25),"")</f>
        <v/>
      </c>
      <c r="AD37" s="51" t="str">
        <f>IF(AND('Mapa final'!$Z$26="Baja",'Mapa final'!$AB$26="Mayor"),CONCATENATE("R2C",'Mapa final'!$P$26),"")</f>
        <v/>
      </c>
      <c r="AE37" s="51" t="str">
        <f>IF(AND('Mapa final'!$Z$27="Baja",'Mapa final'!$AB$27="Mayor"),CONCATENATE("R2C",'Mapa final'!$P$27),"")</f>
        <v/>
      </c>
      <c r="AF37" s="51" t="str">
        <f>IF(AND('Mapa final'!$Z$28="Baja",'Mapa final'!$AB$28="Mayor"),CONCATENATE("R2C",'Mapa final'!$P$28),"")</f>
        <v/>
      </c>
      <c r="AG37" s="52" t="str">
        <f>IF(AND('Mapa final'!$Z$29="Baja",'Mapa final'!$AB$29="Mayor"),CONCATENATE("R2C",'Mapa final'!$P$29),"")</f>
        <v/>
      </c>
      <c r="AH37" s="53" t="str">
        <f>IF(AND('Mapa final'!$Z$24="Baja",'Mapa final'!$AB$24="Catastrófico"),CONCATENATE("R2C",'Mapa final'!$P$24),"")</f>
        <v/>
      </c>
      <c r="AI37" s="54" t="str">
        <f>IF(AND('Mapa final'!$Z$25="Baja",'Mapa final'!$AB$25="Catastrófico"),CONCATENATE("R2C",'Mapa final'!$P$25),"")</f>
        <v/>
      </c>
      <c r="AJ37" s="54" t="str">
        <f>IF(AND('Mapa final'!$Z$26="Baja",'Mapa final'!$AB$26="Catastrófico"),CONCATENATE("R2C",'Mapa final'!$P$26),"")</f>
        <v/>
      </c>
      <c r="AK37" s="54" t="str">
        <f>IF(AND('Mapa final'!$Z$27="Baja",'Mapa final'!$AB$27="Catastrófico"),CONCATENATE("R2C",'Mapa final'!$P$27),"")</f>
        <v/>
      </c>
      <c r="AL37" s="54" t="str">
        <f>IF(AND('Mapa final'!$Z$28="Baja",'Mapa final'!$AB$28="Catastrófico"),CONCATENATE("R2C",'Mapa final'!$P$28),"")</f>
        <v/>
      </c>
      <c r="AM37" s="55" t="str">
        <f>IF(AND('Mapa final'!$Z$29="Baja",'Mapa final'!$AB$29="Catastrófico"),CONCATENATE("R2C",'Mapa final'!$P$29),"")</f>
        <v/>
      </c>
      <c r="AN37" s="82"/>
      <c r="AO37" s="344"/>
      <c r="AP37" s="345"/>
      <c r="AQ37" s="345"/>
      <c r="AR37" s="345"/>
      <c r="AS37" s="345"/>
      <c r="AT37" s="346"/>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x14ac:dyDescent="0.25">
      <c r="A38" s="82"/>
      <c r="B38" s="222"/>
      <c r="C38" s="222"/>
      <c r="D38" s="223"/>
      <c r="E38" s="323"/>
      <c r="F38" s="324"/>
      <c r="G38" s="324"/>
      <c r="H38" s="324"/>
      <c r="I38" s="322"/>
      <c r="J38" s="75" t="str">
        <f>IF(AND('Mapa final'!$Z$30="Baja",'Mapa final'!$AB$30="Leve"),CONCATENATE("R3C",'Mapa final'!$P$30),"")</f>
        <v/>
      </c>
      <c r="K38" s="76" t="str">
        <f>IF(AND('Mapa final'!$Z$31="Baja",'Mapa final'!$AB$31="Leve"),CONCATENATE("R3C",'Mapa final'!$P$31),"")</f>
        <v/>
      </c>
      <c r="L38" s="76" t="str">
        <f>IF(AND('Mapa final'!$Z$32="Baja",'Mapa final'!$AB$32="Leve"),CONCATENATE("R3C",'Mapa final'!$P$32),"")</f>
        <v/>
      </c>
      <c r="M38" s="76" t="str">
        <f>IF(AND('Mapa final'!$Z$33="Baja",'Mapa final'!$AB$33="Leve"),CONCATENATE("R3C",'Mapa final'!$P$33),"")</f>
        <v/>
      </c>
      <c r="N38" s="76" t="str">
        <f>IF(AND('Mapa final'!$Z$34="Baja",'Mapa final'!$AB$34="Leve"),CONCATENATE("R3C",'Mapa final'!$P$34),"")</f>
        <v/>
      </c>
      <c r="O38" s="77" t="str">
        <f>IF(AND('Mapa final'!$Z$35="Baja",'Mapa final'!$AB$35="Leve"),CONCATENATE("R3C",'Mapa final'!$P$35),"")</f>
        <v/>
      </c>
      <c r="P38" s="66" t="str">
        <f>IF(AND('Mapa final'!$Z$30="Baja",'Mapa final'!$AB$30="Menor"),CONCATENATE("R3C",'Mapa final'!$P$30),"")</f>
        <v/>
      </c>
      <c r="Q38" s="67" t="str">
        <f>IF(AND('Mapa final'!$Z$31="Baja",'Mapa final'!$AB$31="Menor"),CONCATENATE("R3C",'Mapa final'!$P$31),"")</f>
        <v/>
      </c>
      <c r="R38" s="67" t="str">
        <f>IF(AND('Mapa final'!$Z$32="Baja",'Mapa final'!$AB$32="Menor"),CONCATENATE("R3C",'Mapa final'!$P$32),"")</f>
        <v/>
      </c>
      <c r="S38" s="67" t="str">
        <f>IF(AND('Mapa final'!$Z$33="Baja",'Mapa final'!$AB$33="Menor"),CONCATENATE("R3C",'Mapa final'!$P$33),"")</f>
        <v/>
      </c>
      <c r="T38" s="67" t="str">
        <f>IF(AND('Mapa final'!$Z$34="Baja",'Mapa final'!$AB$34="Menor"),CONCATENATE("R3C",'Mapa final'!$P$34),"")</f>
        <v/>
      </c>
      <c r="U38" s="68" t="str">
        <f>IF(AND('Mapa final'!$Z$35="Baja",'Mapa final'!$AB$35="Menor"),CONCATENATE("R3C",'Mapa final'!$P$35),"")</f>
        <v/>
      </c>
      <c r="V38" s="66" t="str">
        <f>IF(AND('Mapa final'!$Z$30="Baja",'Mapa final'!$AB$30="Moderado"),CONCATENATE("R3C",'Mapa final'!$P$30),"")</f>
        <v/>
      </c>
      <c r="W38" s="67" t="str">
        <f>IF(AND('Mapa final'!$Z$31="Baja",'Mapa final'!$AB$31="Moderado"),CONCATENATE("R3C",'Mapa final'!$P$31),"")</f>
        <v/>
      </c>
      <c r="X38" s="67" t="str">
        <f>IF(AND('Mapa final'!$Z$32="Baja",'Mapa final'!$AB$32="Moderado"),CONCATENATE("R3C",'Mapa final'!$P$32),"")</f>
        <v/>
      </c>
      <c r="Y38" s="67" t="str">
        <f>IF(AND('Mapa final'!$Z$33="Baja",'Mapa final'!$AB$33="Moderado"),CONCATENATE("R3C",'Mapa final'!$P$33),"")</f>
        <v/>
      </c>
      <c r="Z38" s="67" t="str">
        <f>IF(AND('Mapa final'!$Z$34="Baja",'Mapa final'!$AB$34="Moderado"),CONCATENATE("R3C",'Mapa final'!$P$34),"")</f>
        <v/>
      </c>
      <c r="AA38" s="68" t="str">
        <f>IF(AND('Mapa final'!$Z$35="Baja",'Mapa final'!$AB$35="Moderado"),CONCATENATE("R3C",'Mapa final'!$P$35),"")</f>
        <v/>
      </c>
      <c r="AB38" s="50" t="str">
        <f>IF(AND('Mapa final'!$Z$30="Baja",'Mapa final'!$AB$30="Mayor"),CONCATENATE("R3C",'Mapa final'!$P$30),"")</f>
        <v/>
      </c>
      <c r="AC38" s="51" t="str">
        <f>IF(AND('Mapa final'!$Z$31="Baja",'Mapa final'!$AB$31="Mayor"),CONCATENATE("R3C",'Mapa final'!$P$31),"")</f>
        <v/>
      </c>
      <c r="AD38" s="51" t="str">
        <f>IF(AND('Mapa final'!$Z$32="Baja",'Mapa final'!$AB$32="Mayor"),CONCATENATE("R3C",'Mapa final'!$P$32),"")</f>
        <v/>
      </c>
      <c r="AE38" s="51" t="str">
        <f>IF(AND('Mapa final'!$Z$33="Baja",'Mapa final'!$AB$33="Mayor"),CONCATENATE("R3C",'Mapa final'!$P$33),"")</f>
        <v/>
      </c>
      <c r="AF38" s="51" t="str">
        <f>IF(AND('Mapa final'!$Z$34="Baja",'Mapa final'!$AB$34="Mayor"),CONCATENATE("R3C",'Mapa final'!$P$34),"")</f>
        <v/>
      </c>
      <c r="AG38" s="52" t="str">
        <f>IF(AND('Mapa final'!$Z$35="Baja",'Mapa final'!$AB$35="Mayor"),CONCATENATE("R3C",'Mapa final'!$P$35),"")</f>
        <v/>
      </c>
      <c r="AH38" s="53" t="str">
        <f>IF(AND('Mapa final'!$Z$30="Baja",'Mapa final'!$AB$30="Catastrófico"),CONCATENATE("R3C",'Mapa final'!$P$30),"")</f>
        <v/>
      </c>
      <c r="AI38" s="54" t="str">
        <f>IF(AND('Mapa final'!$Z$31="Baja",'Mapa final'!$AB$31="Catastrófico"),CONCATENATE("R3C",'Mapa final'!$P$31),"")</f>
        <v/>
      </c>
      <c r="AJ38" s="54" t="str">
        <f>IF(AND('Mapa final'!$Z$32="Baja",'Mapa final'!$AB$32="Catastrófico"),CONCATENATE("R3C",'Mapa final'!$P$32),"")</f>
        <v/>
      </c>
      <c r="AK38" s="54" t="str">
        <f>IF(AND('Mapa final'!$Z$33="Baja",'Mapa final'!$AB$33="Catastrófico"),CONCATENATE("R3C",'Mapa final'!$P$33),"")</f>
        <v/>
      </c>
      <c r="AL38" s="54" t="str">
        <f>IF(AND('Mapa final'!$Z$34="Baja",'Mapa final'!$AB$34="Catastrófico"),CONCATENATE("R3C",'Mapa final'!$P$34),"")</f>
        <v/>
      </c>
      <c r="AM38" s="55" t="str">
        <f>IF(AND('Mapa final'!$Z$35="Baja",'Mapa final'!$AB$35="Catastrófico"),CONCATENATE("R3C",'Mapa final'!$P$35),"")</f>
        <v/>
      </c>
      <c r="AN38" s="82"/>
      <c r="AO38" s="344"/>
      <c r="AP38" s="345"/>
      <c r="AQ38" s="345"/>
      <c r="AR38" s="345"/>
      <c r="AS38" s="345"/>
      <c r="AT38" s="346"/>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x14ac:dyDescent="0.25">
      <c r="A39" s="82"/>
      <c r="B39" s="222"/>
      <c r="C39" s="222"/>
      <c r="D39" s="223"/>
      <c r="E39" s="323"/>
      <c r="F39" s="324"/>
      <c r="G39" s="324"/>
      <c r="H39" s="324"/>
      <c r="I39" s="322"/>
      <c r="J39" s="75" t="str">
        <f>IF(AND('Mapa final'!$Z$36="Baja",'Mapa final'!$AB$36="Leve"),CONCATENATE("R4C",'Mapa final'!$P$36),"")</f>
        <v/>
      </c>
      <c r="K39" s="76" t="str">
        <f>IF(AND('Mapa final'!$Z$37="Baja",'Mapa final'!$AB$37="Leve"),CONCATENATE("R4C",'Mapa final'!$P$37),"")</f>
        <v/>
      </c>
      <c r="L39" s="76" t="str">
        <f>IF(AND('Mapa final'!$Z$38="Baja",'Mapa final'!$AB$38="Leve"),CONCATENATE("R4C",'Mapa final'!$P$38),"")</f>
        <v/>
      </c>
      <c r="M39" s="76" t="str">
        <f>IF(AND('Mapa final'!$Z$39="Baja",'Mapa final'!$AB$39="Leve"),CONCATENATE("R4C",'Mapa final'!$P$39),"")</f>
        <v/>
      </c>
      <c r="N39" s="76" t="str">
        <f>IF(AND('Mapa final'!$Z$40="Baja",'Mapa final'!$AB$40="Leve"),CONCATENATE("R4C",'Mapa final'!$P$40),"")</f>
        <v/>
      </c>
      <c r="O39" s="77" t="str">
        <f>IF(AND('Mapa final'!$Z$41="Baja",'Mapa final'!$AB$41="Leve"),CONCATENATE("R4C",'Mapa final'!$P$41),"")</f>
        <v/>
      </c>
      <c r="P39" s="66" t="str">
        <f>IF(AND('Mapa final'!$Z$36="Baja",'Mapa final'!$AB$36="Menor"),CONCATENATE("R4C",'Mapa final'!$P$36),"")</f>
        <v/>
      </c>
      <c r="Q39" s="67" t="str">
        <f>IF(AND('Mapa final'!$Z$37="Baja",'Mapa final'!$AB$37="Menor"),CONCATENATE("R4C",'Mapa final'!$P$37),"")</f>
        <v/>
      </c>
      <c r="R39" s="67" t="str">
        <f>IF(AND('Mapa final'!$Z$38="Baja",'Mapa final'!$AB$38="Menor"),CONCATENATE("R4C",'Mapa final'!$P$38),"")</f>
        <v/>
      </c>
      <c r="S39" s="67" t="str">
        <f>IF(AND('Mapa final'!$Z$39="Baja",'Mapa final'!$AB$39="Menor"),CONCATENATE("R4C",'Mapa final'!$P$39),"")</f>
        <v/>
      </c>
      <c r="T39" s="67" t="str">
        <f>IF(AND('Mapa final'!$Z$40="Baja",'Mapa final'!$AB$40="Menor"),CONCATENATE("R4C",'Mapa final'!$P$40),"")</f>
        <v/>
      </c>
      <c r="U39" s="68" t="str">
        <f>IF(AND('Mapa final'!$Z$41="Baja",'Mapa final'!$AB$41="Menor"),CONCATENATE("R4C",'Mapa final'!$P$41),"")</f>
        <v/>
      </c>
      <c r="V39" s="66" t="str">
        <f>IF(AND('Mapa final'!$Z$36="Baja",'Mapa final'!$AB$36="Moderado"),CONCATENATE("R4C",'Mapa final'!$P$36),"")</f>
        <v/>
      </c>
      <c r="W39" s="67" t="str">
        <f>IF(AND('Mapa final'!$Z$37="Baja",'Mapa final'!$AB$37="Moderado"),CONCATENATE("R4C",'Mapa final'!$P$37),"")</f>
        <v/>
      </c>
      <c r="X39" s="67" t="str">
        <f>IF(AND('Mapa final'!$Z$38="Baja",'Mapa final'!$AB$38="Moderado"),CONCATENATE("R4C",'Mapa final'!$P$38),"")</f>
        <v/>
      </c>
      <c r="Y39" s="67" t="str">
        <f>IF(AND('Mapa final'!$Z$39="Baja",'Mapa final'!$AB$39="Moderado"),CONCATENATE("R4C",'Mapa final'!$P$39),"")</f>
        <v/>
      </c>
      <c r="Z39" s="67" t="str">
        <f>IF(AND('Mapa final'!$Z$40="Baja",'Mapa final'!$AB$40="Moderado"),CONCATENATE("R4C",'Mapa final'!$P$40),"")</f>
        <v/>
      </c>
      <c r="AA39" s="68" t="str">
        <f>IF(AND('Mapa final'!$Z$41="Baja",'Mapa final'!$AB$41="Moderado"),CONCATENATE("R4C",'Mapa final'!$P$41),"")</f>
        <v/>
      </c>
      <c r="AB39" s="50" t="str">
        <f>IF(AND('Mapa final'!$Z$36="Baja",'Mapa final'!$AB$36="Mayor"),CONCATENATE("R4C",'Mapa final'!$P$36),"")</f>
        <v/>
      </c>
      <c r="AC39" s="51" t="str">
        <f>IF(AND('Mapa final'!$Z$37="Baja",'Mapa final'!$AB$37="Mayor"),CONCATENATE("R4C",'Mapa final'!$P$37),"")</f>
        <v/>
      </c>
      <c r="AD39" s="51" t="str">
        <f>IF(AND('Mapa final'!$Z$38="Baja",'Mapa final'!$AB$38="Mayor"),CONCATENATE("R4C",'Mapa final'!$P$38),"")</f>
        <v/>
      </c>
      <c r="AE39" s="51" t="str">
        <f>IF(AND('Mapa final'!$Z$39="Baja",'Mapa final'!$AB$39="Mayor"),CONCATENATE("R4C",'Mapa final'!$P$39),"")</f>
        <v/>
      </c>
      <c r="AF39" s="51" t="str">
        <f>IF(AND('Mapa final'!$Z$40="Baja",'Mapa final'!$AB$40="Mayor"),CONCATENATE("R4C",'Mapa final'!$P$40),"")</f>
        <v/>
      </c>
      <c r="AG39" s="52" t="str">
        <f>IF(AND('Mapa final'!$Z$41="Baja",'Mapa final'!$AB$41="Mayor"),CONCATENATE("R4C",'Mapa final'!$P$41),"")</f>
        <v/>
      </c>
      <c r="AH39" s="53" t="str">
        <f>IF(AND('Mapa final'!$Z$36="Baja",'Mapa final'!$AB$36="Catastrófico"),CONCATENATE("R4C",'Mapa final'!$P$36),"")</f>
        <v/>
      </c>
      <c r="AI39" s="54" t="str">
        <f>IF(AND('Mapa final'!$Z$37="Baja",'Mapa final'!$AB$37="Catastrófico"),CONCATENATE("R4C",'Mapa final'!$P$37),"")</f>
        <v/>
      </c>
      <c r="AJ39" s="54" t="str">
        <f>IF(AND('Mapa final'!$Z$38="Baja",'Mapa final'!$AB$38="Catastrófico"),CONCATENATE("R4C",'Mapa final'!$P$38),"")</f>
        <v/>
      </c>
      <c r="AK39" s="54" t="str">
        <f>IF(AND('Mapa final'!$Z$39="Baja",'Mapa final'!$AB$39="Catastrófico"),CONCATENATE("R4C",'Mapa final'!$P$39),"")</f>
        <v/>
      </c>
      <c r="AL39" s="54" t="str">
        <f>IF(AND('Mapa final'!$Z$40="Baja",'Mapa final'!$AB$40="Catastrófico"),CONCATENATE("R4C",'Mapa final'!$P$40),"")</f>
        <v/>
      </c>
      <c r="AM39" s="55" t="str">
        <f>IF(AND('Mapa final'!$Z$41="Baja",'Mapa final'!$AB$41="Catastrófico"),CONCATENATE("R4C",'Mapa final'!$P$41),"")</f>
        <v/>
      </c>
      <c r="AN39" s="82"/>
      <c r="AO39" s="344"/>
      <c r="AP39" s="345"/>
      <c r="AQ39" s="345"/>
      <c r="AR39" s="345"/>
      <c r="AS39" s="345"/>
      <c r="AT39" s="346"/>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x14ac:dyDescent="0.25">
      <c r="A40" s="82"/>
      <c r="B40" s="222"/>
      <c r="C40" s="222"/>
      <c r="D40" s="223"/>
      <c r="E40" s="323"/>
      <c r="F40" s="324"/>
      <c r="G40" s="324"/>
      <c r="H40" s="324"/>
      <c r="I40" s="322"/>
      <c r="J40" s="75" t="str">
        <f>IF(AND('Mapa final'!$Z$42="Baja",'Mapa final'!$AB$42="Leve"),CONCATENATE("R5C",'Mapa final'!$P$42),"")</f>
        <v/>
      </c>
      <c r="K40" s="76" t="str">
        <f>IF(AND('Mapa final'!$Z$43="Baja",'Mapa final'!$AB$43="Leve"),CONCATENATE("R5C",'Mapa final'!$P$43),"")</f>
        <v/>
      </c>
      <c r="L40" s="76" t="str">
        <f>IF(AND('Mapa final'!$Z$44="Baja",'Mapa final'!$AB$44="Leve"),CONCATENATE("R5C",'Mapa final'!$P$44),"")</f>
        <v/>
      </c>
      <c r="M40" s="76" t="str">
        <f>IF(AND('Mapa final'!$Z$45="Baja",'Mapa final'!$AB$45="Leve"),CONCATENATE("R5C",'Mapa final'!$P$45),"")</f>
        <v/>
      </c>
      <c r="N40" s="76" t="str">
        <f>IF(AND('Mapa final'!$Z$46="Baja",'Mapa final'!$AB$46="Leve"),CONCATENATE("R5C",'Mapa final'!$P$46),"")</f>
        <v/>
      </c>
      <c r="O40" s="77" t="str">
        <f>IF(AND('Mapa final'!$Z$47="Baja",'Mapa final'!$AB$47="Leve"),CONCATENATE("R5C",'Mapa final'!$P$47),"")</f>
        <v/>
      </c>
      <c r="P40" s="66" t="str">
        <f>IF(AND('Mapa final'!$Z$42="Baja",'Mapa final'!$AB$42="Menor"),CONCATENATE("R5C",'Mapa final'!$P$42),"")</f>
        <v/>
      </c>
      <c r="Q40" s="67" t="str">
        <f>IF(AND('Mapa final'!$Z$43="Baja",'Mapa final'!$AB$43="Menor"),CONCATENATE("R5C",'Mapa final'!$P$43),"")</f>
        <v/>
      </c>
      <c r="R40" s="67" t="str">
        <f>IF(AND('Mapa final'!$Z$44="Baja",'Mapa final'!$AB$44="Menor"),CONCATENATE("R5C",'Mapa final'!$P$44),"")</f>
        <v/>
      </c>
      <c r="S40" s="67" t="str">
        <f>IF(AND('Mapa final'!$Z$45="Baja",'Mapa final'!$AB$45="Menor"),CONCATENATE("R5C",'Mapa final'!$P$45),"")</f>
        <v/>
      </c>
      <c r="T40" s="67" t="str">
        <f>IF(AND('Mapa final'!$Z$46="Baja",'Mapa final'!$AB$46="Menor"),CONCATENATE("R5C",'Mapa final'!$P$46),"")</f>
        <v/>
      </c>
      <c r="U40" s="68" t="str">
        <f>IF(AND('Mapa final'!$Z$47="Baja",'Mapa final'!$AB$47="Menor"),CONCATENATE("R5C",'Mapa final'!$P$47),"")</f>
        <v/>
      </c>
      <c r="V40" s="66" t="str">
        <f>IF(AND('Mapa final'!$Z$42="Baja",'Mapa final'!$AB$42="Moderado"),CONCATENATE("R5C",'Mapa final'!$P$42),"")</f>
        <v/>
      </c>
      <c r="W40" s="67" t="str">
        <f>IF(AND('Mapa final'!$Z$43="Baja",'Mapa final'!$AB$43="Moderado"),CONCATENATE("R5C",'Mapa final'!$P$43),"")</f>
        <v/>
      </c>
      <c r="X40" s="67" t="str">
        <f>IF(AND('Mapa final'!$Z$44="Baja",'Mapa final'!$AB$44="Moderado"),CONCATENATE("R5C",'Mapa final'!$P$44),"")</f>
        <v/>
      </c>
      <c r="Y40" s="67" t="str">
        <f>IF(AND('Mapa final'!$Z$45="Baja",'Mapa final'!$AB$45="Moderado"),CONCATENATE("R5C",'Mapa final'!$P$45),"")</f>
        <v/>
      </c>
      <c r="Z40" s="67" t="str">
        <f>IF(AND('Mapa final'!$Z$46="Baja",'Mapa final'!$AB$46="Moderado"),CONCATENATE("R5C",'Mapa final'!$P$46),"")</f>
        <v/>
      </c>
      <c r="AA40" s="68" t="str">
        <f>IF(AND('Mapa final'!$Z$47="Baja",'Mapa final'!$AB$47="Moderado"),CONCATENATE("R5C",'Mapa final'!$P$47),"")</f>
        <v/>
      </c>
      <c r="AB40" s="50" t="str">
        <f>IF(AND('Mapa final'!$Z$42="Baja",'Mapa final'!$AB$42="Mayor"),CONCATENATE("R5C",'Mapa final'!$P$42),"")</f>
        <v/>
      </c>
      <c r="AC40" s="51" t="str">
        <f>IF(AND('Mapa final'!$Z$43="Baja",'Mapa final'!$AB$43="Mayor"),CONCATENATE("R5C",'Mapa final'!$P$43),"")</f>
        <v/>
      </c>
      <c r="AD40" s="56" t="str">
        <f>IF(AND('Mapa final'!$Z$44="Baja",'Mapa final'!$AB$44="Mayor"),CONCATENATE("R5C",'Mapa final'!$P$44),"")</f>
        <v/>
      </c>
      <c r="AE40" s="56" t="str">
        <f>IF(AND('Mapa final'!$Z$45="Baja",'Mapa final'!$AB$45="Mayor"),CONCATENATE("R5C",'Mapa final'!$P$45),"")</f>
        <v/>
      </c>
      <c r="AF40" s="56" t="str">
        <f>IF(AND('Mapa final'!$Z$46="Baja",'Mapa final'!$AB$46="Mayor"),CONCATENATE("R5C",'Mapa final'!$P$46),"")</f>
        <v/>
      </c>
      <c r="AG40" s="52" t="str">
        <f>IF(AND('Mapa final'!$Z$47="Baja",'Mapa final'!$AB$47="Mayor"),CONCATENATE("R5C",'Mapa final'!$P$47),"")</f>
        <v/>
      </c>
      <c r="AH40" s="53" t="str">
        <f>IF(AND('Mapa final'!$Z$42="Baja",'Mapa final'!$AB$42="Catastrófico"),CONCATENATE("R5C",'Mapa final'!$P$42),"")</f>
        <v/>
      </c>
      <c r="AI40" s="54" t="str">
        <f>IF(AND('Mapa final'!$Z$43="Baja",'Mapa final'!$AB$43="Catastrófico"),CONCATENATE("R5C",'Mapa final'!$P$43),"")</f>
        <v/>
      </c>
      <c r="AJ40" s="54" t="str">
        <f>IF(AND('Mapa final'!$Z$44="Baja",'Mapa final'!$AB$44="Catastrófico"),CONCATENATE("R5C",'Mapa final'!$P$44),"")</f>
        <v/>
      </c>
      <c r="AK40" s="54" t="str">
        <f>IF(AND('Mapa final'!$Z$45="Baja",'Mapa final'!$AB$45="Catastrófico"),CONCATENATE("R5C",'Mapa final'!$P$45),"")</f>
        <v/>
      </c>
      <c r="AL40" s="54" t="str">
        <f>IF(AND('Mapa final'!$Z$46="Baja",'Mapa final'!$AB$46="Catastrófico"),CONCATENATE("R5C",'Mapa final'!$P$46),"")</f>
        <v/>
      </c>
      <c r="AM40" s="55" t="str">
        <f>IF(AND('Mapa final'!$Z$47="Baja",'Mapa final'!$AB$47="Catastrófico"),CONCATENATE("R5C",'Mapa final'!$P$47),"")</f>
        <v/>
      </c>
      <c r="AN40" s="82"/>
      <c r="AO40" s="344"/>
      <c r="AP40" s="345"/>
      <c r="AQ40" s="345"/>
      <c r="AR40" s="345"/>
      <c r="AS40" s="345"/>
      <c r="AT40" s="346"/>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x14ac:dyDescent="0.25">
      <c r="A41" s="82"/>
      <c r="B41" s="222"/>
      <c r="C41" s="222"/>
      <c r="D41" s="223"/>
      <c r="E41" s="323"/>
      <c r="F41" s="324"/>
      <c r="G41" s="324"/>
      <c r="H41" s="324"/>
      <c r="I41" s="322"/>
      <c r="J41" s="75" t="str">
        <f>IF(AND('Mapa final'!$Z$48="Baja",'Mapa final'!$AB$48="Leve"),CONCATENATE("R6C",'Mapa final'!$P$48),"")</f>
        <v/>
      </c>
      <c r="K41" s="76" t="str">
        <f>IF(AND('Mapa final'!$Z$49="Baja",'Mapa final'!$AB$49="Leve"),CONCATENATE("R6C",'Mapa final'!$P$49),"")</f>
        <v/>
      </c>
      <c r="L41" s="76" t="str">
        <f>IF(AND('Mapa final'!$Z$50="Baja",'Mapa final'!$AB$50="Leve"),CONCATENATE("R6C",'Mapa final'!$P$50),"")</f>
        <v/>
      </c>
      <c r="M41" s="76" t="str">
        <f>IF(AND('Mapa final'!$Z$51="Baja",'Mapa final'!$AB$51="Leve"),CONCATENATE("R6C",'Mapa final'!$P$51),"")</f>
        <v/>
      </c>
      <c r="N41" s="76" t="str">
        <f>IF(AND('Mapa final'!$Z$52="Baja",'Mapa final'!$AB$52="Leve"),CONCATENATE("R6C",'Mapa final'!$P$52),"")</f>
        <v/>
      </c>
      <c r="O41" s="77" t="str">
        <f>IF(AND('Mapa final'!$Z$53="Baja",'Mapa final'!$AB$53="Leve"),CONCATENATE("R6C",'Mapa final'!$P$53),"")</f>
        <v/>
      </c>
      <c r="P41" s="66" t="str">
        <f>IF(AND('Mapa final'!$Z$48="Baja",'Mapa final'!$AB$48="Menor"),CONCATENATE("R6C",'Mapa final'!$P$48),"")</f>
        <v/>
      </c>
      <c r="Q41" s="67" t="str">
        <f>IF(AND('Mapa final'!$Z$49="Baja",'Mapa final'!$AB$49="Menor"),CONCATENATE("R6C",'Mapa final'!$P$49),"")</f>
        <v/>
      </c>
      <c r="R41" s="67" t="str">
        <f>IF(AND('Mapa final'!$Z$50="Baja",'Mapa final'!$AB$50="Menor"),CONCATENATE("R6C",'Mapa final'!$P$50),"")</f>
        <v/>
      </c>
      <c r="S41" s="67" t="str">
        <f>IF(AND('Mapa final'!$Z$51="Baja",'Mapa final'!$AB$51="Menor"),CONCATENATE("R6C",'Mapa final'!$P$51),"")</f>
        <v/>
      </c>
      <c r="T41" s="67" t="str">
        <f>IF(AND('Mapa final'!$Z$52="Baja",'Mapa final'!$AB$52="Menor"),CONCATENATE("R6C",'Mapa final'!$P$52),"")</f>
        <v/>
      </c>
      <c r="U41" s="68" t="str">
        <f>IF(AND('Mapa final'!$Z$53="Baja",'Mapa final'!$AB$53="Menor"),CONCATENATE("R6C",'Mapa final'!$P$53),"")</f>
        <v/>
      </c>
      <c r="V41" s="66" t="str">
        <f>IF(AND('Mapa final'!$Z$48="Baja",'Mapa final'!$AB$48="Moderado"),CONCATENATE("R6C",'Mapa final'!$P$48),"")</f>
        <v/>
      </c>
      <c r="W41" s="67" t="str">
        <f>IF(AND('Mapa final'!$Z$49="Baja",'Mapa final'!$AB$49="Moderado"),CONCATENATE("R6C",'Mapa final'!$P$49),"")</f>
        <v/>
      </c>
      <c r="X41" s="67" t="str">
        <f>IF(AND('Mapa final'!$Z$50="Baja",'Mapa final'!$AB$50="Moderado"),CONCATENATE("R6C",'Mapa final'!$P$50),"")</f>
        <v/>
      </c>
      <c r="Y41" s="67" t="str">
        <f>IF(AND('Mapa final'!$Z$51="Baja",'Mapa final'!$AB$51="Moderado"),CONCATENATE("R6C",'Mapa final'!$P$51),"")</f>
        <v/>
      </c>
      <c r="Z41" s="67" t="str">
        <f>IF(AND('Mapa final'!$Z$52="Baja",'Mapa final'!$AB$52="Moderado"),CONCATENATE("R6C",'Mapa final'!$P$52),"")</f>
        <v/>
      </c>
      <c r="AA41" s="68" t="str">
        <f>IF(AND('Mapa final'!$Z$53="Baja",'Mapa final'!$AB$53="Moderado"),CONCATENATE("R6C",'Mapa final'!$P$53),"")</f>
        <v/>
      </c>
      <c r="AB41" s="50" t="str">
        <f>IF(AND('Mapa final'!$Z$48="Baja",'Mapa final'!$AB$48="Mayor"),CONCATENATE("R6C",'Mapa final'!$P$48),"")</f>
        <v/>
      </c>
      <c r="AC41" s="51" t="str">
        <f>IF(AND('Mapa final'!$Z$49="Baja",'Mapa final'!$AB$49="Mayor"),CONCATENATE("R6C",'Mapa final'!$P$49),"")</f>
        <v/>
      </c>
      <c r="AD41" s="56" t="str">
        <f>IF(AND('Mapa final'!$Z$50="Baja",'Mapa final'!$AB$50="Mayor"),CONCATENATE("R6C",'Mapa final'!$P$50),"")</f>
        <v/>
      </c>
      <c r="AE41" s="56" t="str">
        <f>IF(AND('Mapa final'!$Z$51="Baja",'Mapa final'!$AB$51="Mayor"),CONCATENATE("R6C",'Mapa final'!$P$51),"")</f>
        <v/>
      </c>
      <c r="AF41" s="56" t="str">
        <f>IF(AND('Mapa final'!$Z$52="Baja",'Mapa final'!$AB$52="Mayor"),CONCATENATE("R6C",'Mapa final'!$P$52),"")</f>
        <v/>
      </c>
      <c r="AG41" s="52" t="str">
        <f>IF(AND('Mapa final'!$Z$53="Baja",'Mapa final'!$AB$53="Mayor"),CONCATENATE("R6C",'Mapa final'!$P$53),"")</f>
        <v/>
      </c>
      <c r="AH41" s="53" t="str">
        <f>IF(AND('Mapa final'!$Z$48="Baja",'Mapa final'!$AB$48="Catastrófico"),CONCATENATE("R6C",'Mapa final'!$P$48),"")</f>
        <v/>
      </c>
      <c r="AI41" s="54" t="str">
        <f>IF(AND('Mapa final'!$Z$49="Baja",'Mapa final'!$AB$49="Catastrófico"),CONCATENATE("R6C",'Mapa final'!$P$49),"")</f>
        <v/>
      </c>
      <c r="AJ41" s="54" t="str">
        <f>IF(AND('Mapa final'!$Z$50="Baja",'Mapa final'!$AB$50="Catastrófico"),CONCATENATE("R6C",'Mapa final'!$P$50),"")</f>
        <v/>
      </c>
      <c r="AK41" s="54" t="str">
        <f>IF(AND('Mapa final'!$Z$51="Baja",'Mapa final'!$AB$51="Catastrófico"),CONCATENATE("R6C",'Mapa final'!$P$51),"")</f>
        <v/>
      </c>
      <c r="AL41" s="54" t="str">
        <f>IF(AND('Mapa final'!$Z$52="Baja",'Mapa final'!$AB$52="Catastrófico"),CONCATENATE("R6C",'Mapa final'!$P$52),"")</f>
        <v/>
      </c>
      <c r="AM41" s="55" t="str">
        <f>IF(AND('Mapa final'!$Z$53="Baja",'Mapa final'!$AB$53="Catastrófico"),CONCATENATE("R6C",'Mapa final'!$P$53),"")</f>
        <v/>
      </c>
      <c r="AN41" s="82"/>
      <c r="AO41" s="344"/>
      <c r="AP41" s="345"/>
      <c r="AQ41" s="345"/>
      <c r="AR41" s="345"/>
      <c r="AS41" s="345"/>
      <c r="AT41" s="346"/>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x14ac:dyDescent="0.25">
      <c r="A42" s="82"/>
      <c r="B42" s="222"/>
      <c r="C42" s="222"/>
      <c r="D42" s="223"/>
      <c r="E42" s="323"/>
      <c r="F42" s="324"/>
      <c r="G42" s="324"/>
      <c r="H42" s="324"/>
      <c r="I42" s="322"/>
      <c r="J42" s="75" t="str">
        <f>IF(AND('Mapa final'!$Z$54="Baja",'Mapa final'!$AB$54="Leve"),CONCATENATE("R7C",'Mapa final'!$P$54),"")</f>
        <v/>
      </c>
      <c r="K42" s="76" t="str">
        <f>IF(AND('Mapa final'!$Z$55="Baja",'Mapa final'!$AB$55="Leve"),CONCATENATE("R7C",'Mapa final'!$P$55),"")</f>
        <v/>
      </c>
      <c r="L42" s="76" t="str">
        <f>IF(AND('Mapa final'!$Z$56="Baja",'Mapa final'!$AB$56="Leve"),CONCATENATE("R7C",'Mapa final'!$P$56),"")</f>
        <v/>
      </c>
      <c r="M42" s="76" t="str">
        <f>IF(AND('Mapa final'!$Z$57="Baja",'Mapa final'!$AB$57="Leve"),CONCATENATE("R7C",'Mapa final'!$P$57),"")</f>
        <v/>
      </c>
      <c r="N42" s="76" t="str">
        <f>IF(AND('Mapa final'!$Z$58="Baja",'Mapa final'!$AB$58="Leve"),CONCATENATE("R7C",'Mapa final'!$P$58),"")</f>
        <v/>
      </c>
      <c r="O42" s="77" t="str">
        <f>IF(AND('Mapa final'!$Z$59="Baja",'Mapa final'!$AB$59="Leve"),CONCATENATE("R7C",'Mapa final'!$P$59),"")</f>
        <v/>
      </c>
      <c r="P42" s="66" t="str">
        <f>IF(AND('Mapa final'!$Z$54="Baja",'Mapa final'!$AB$54="Menor"),CONCATENATE("R7C",'Mapa final'!$P$54),"")</f>
        <v/>
      </c>
      <c r="Q42" s="67" t="str">
        <f>IF(AND('Mapa final'!$Z$55="Baja",'Mapa final'!$AB$55="Menor"),CONCATENATE("R7C",'Mapa final'!$P$55),"")</f>
        <v/>
      </c>
      <c r="R42" s="67" t="str">
        <f>IF(AND('Mapa final'!$Z$56="Baja",'Mapa final'!$AB$56="Menor"),CONCATENATE("R7C",'Mapa final'!$P$56),"")</f>
        <v/>
      </c>
      <c r="S42" s="67" t="str">
        <f>IF(AND('Mapa final'!$Z$57="Baja",'Mapa final'!$AB$57="Menor"),CONCATENATE("R7C",'Mapa final'!$P$57),"")</f>
        <v/>
      </c>
      <c r="T42" s="67" t="str">
        <f>IF(AND('Mapa final'!$Z$58="Baja",'Mapa final'!$AB$58="Menor"),CONCATENATE("R7C",'Mapa final'!$P$58),"")</f>
        <v/>
      </c>
      <c r="U42" s="68" t="str">
        <f>IF(AND('Mapa final'!$Z$59="Baja",'Mapa final'!$AB$59="Menor"),CONCATENATE("R7C",'Mapa final'!$P$59),"")</f>
        <v/>
      </c>
      <c r="V42" s="66" t="str">
        <f>IF(AND('Mapa final'!$Z$54="Baja",'Mapa final'!$AB$54="Moderado"),CONCATENATE("R7C",'Mapa final'!$P$54),"")</f>
        <v/>
      </c>
      <c r="W42" s="67" t="str">
        <f>IF(AND('Mapa final'!$Z$55="Baja",'Mapa final'!$AB$55="Moderado"),CONCATENATE("R7C",'Mapa final'!$P$55),"")</f>
        <v/>
      </c>
      <c r="X42" s="67" t="str">
        <f>IF(AND('Mapa final'!$Z$56="Baja",'Mapa final'!$AB$56="Moderado"),CONCATENATE("R7C",'Mapa final'!$P$56),"")</f>
        <v/>
      </c>
      <c r="Y42" s="67" t="str">
        <f>IF(AND('Mapa final'!$Z$57="Baja",'Mapa final'!$AB$57="Moderado"),CONCATENATE("R7C",'Mapa final'!$P$57),"")</f>
        <v/>
      </c>
      <c r="Z42" s="67" t="str">
        <f>IF(AND('Mapa final'!$Z$58="Baja",'Mapa final'!$AB$58="Moderado"),CONCATENATE("R7C",'Mapa final'!$P$58),"")</f>
        <v/>
      </c>
      <c r="AA42" s="68" t="str">
        <f>IF(AND('Mapa final'!$Z$59="Baja",'Mapa final'!$AB$59="Moderado"),CONCATENATE("R7C",'Mapa final'!$P$59),"")</f>
        <v/>
      </c>
      <c r="AB42" s="50" t="str">
        <f>IF(AND('Mapa final'!$Z$54="Baja",'Mapa final'!$AB$54="Mayor"),CONCATENATE("R7C",'Mapa final'!$P$54),"")</f>
        <v/>
      </c>
      <c r="AC42" s="51" t="str">
        <f>IF(AND('Mapa final'!$Z$55="Baja",'Mapa final'!$AB$55="Mayor"),CONCATENATE("R7C",'Mapa final'!$P$55),"")</f>
        <v/>
      </c>
      <c r="AD42" s="56" t="str">
        <f>IF(AND('Mapa final'!$Z$56="Baja",'Mapa final'!$AB$56="Mayor"),CONCATENATE("R7C",'Mapa final'!$P$56),"")</f>
        <v/>
      </c>
      <c r="AE42" s="56" t="str">
        <f>IF(AND('Mapa final'!$Z$57="Baja",'Mapa final'!$AB$57="Mayor"),CONCATENATE("R7C",'Mapa final'!$P$57),"")</f>
        <v/>
      </c>
      <c r="AF42" s="56" t="str">
        <f>IF(AND('Mapa final'!$Z$58="Baja",'Mapa final'!$AB$58="Mayor"),CONCATENATE("R7C",'Mapa final'!$P$58),"")</f>
        <v/>
      </c>
      <c r="AG42" s="52" t="str">
        <f>IF(AND('Mapa final'!$Z$59="Baja",'Mapa final'!$AB$59="Mayor"),CONCATENATE("R7C",'Mapa final'!$P$59),"")</f>
        <v/>
      </c>
      <c r="AH42" s="53" t="str">
        <f>IF(AND('Mapa final'!$Z$54="Baja",'Mapa final'!$AB$54="Catastrófico"),CONCATENATE("R7C",'Mapa final'!$P$54),"")</f>
        <v/>
      </c>
      <c r="AI42" s="54" t="str">
        <f>IF(AND('Mapa final'!$Z$55="Baja",'Mapa final'!$AB$55="Catastrófico"),CONCATENATE("R7C",'Mapa final'!$P$55),"")</f>
        <v/>
      </c>
      <c r="AJ42" s="54" t="str">
        <f>IF(AND('Mapa final'!$Z$56="Baja",'Mapa final'!$AB$56="Catastrófico"),CONCATENATE("R7C",'Mapa final'!$P$56),"")</f>
        <v/>
      </c>
      <c r="AK42" s="54" t="str">
        <f>IF(AND('Mapa final'!$Z$57="Baja",'Mapa final'!$AB$57="Catastrófico"),CONCATENATE("R7C",'Mapa final'!$P$57),"")</f>
        <v/>
      </c>
      <c r="AL42" s="54" t="str">
        <f>IF(AND('Mapa final'!$Z$58="Baja",'Mapa final'!$AB$58="Catastrófico"),CONCATENATE("R7C",'Mapa final'!$P$58),"")</f>
        <v/>
      </c>
      <c r="AM42" s="55" t="str">
        <f>IF(AND('Mapa final'!$Z$59="Baja",'Mapa final'!$AB$59="Catastrófico"),CONCATENATE("R7C",'Mapa final'!$P$59),"")</f>
        <v/>
      </c>
      <c r="AN42" s="82"/>
      <c r="AO42" s="344"/>
      <c r="AP42" s="345"/>
      <c r="AQ42" s="345"/>
      <c r="AR42" s="345"/>
      <c r="AS42" s="345"/>
      <c r="AT42" s="346"/>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x14ac:dyDescent="0.25">
      <c r="A43" s="82"/>
      <c r="B43" s="222"/>
      <c r="C43" s="222"/>
      <c r="D43" s="223"/>
      <c r="E43" s="323"/>
      <c r="F43" s="324"/>
      <c r="G43" s="324"/>
      <c r="H43" s="324"/>
      <c r="I43" s="322"/>
      <c r="J43" s="75" t="str">
        <f>IF(AND('Mapa final'!$Z$60="Baja",'Mapa final'!$AB$60="Leve"),CONCATENATE("R8C",'Mapa final'!$P$60),"")</f>
        <v/>
      </c>
      <c r="K43" s="76" t="str">
        <f>IF(AND('Mapa final'!$Z$61="Baja",'Mapa final'!$AB$61="Leve"),CONCATENATE("R8C",'Mapa final'!$P$61),"")</f>
        <v/>
      </c>
      <c r="L43" s="76" t="str">
        <f>IF(AND('Mapa final'!$Z$62="Baja",'Mapa final'!$AB$62="Leve"),CONCATENATE("R8C",'Mapa final'!$P$62),"")</f>
        <v/>
      </c>
      <c r="M43" s="76" t="str">
        <f>IF(AND('Mapa final'!$Z$63="Baja",'Mapa final'!$AB$63="Leve"),CONCATENATE("R8C",'Mapa final'!$P$63),"")</f>
        <v/>
      </c>
      <c r="N43" s="76" t="str">
        <f>IF(AND('Mapa final'!$Z$64="Baja",'Mapa final'!$AB$64="Leve"),CONCATENATE("R8C",'Mapa final'!$P$64),"")</f>
        <v/>
      </c>
      <c r="O43" s="77" t="str">
        <f>IF(AND('Mapa final'!$Z$65="Baja",'Mapa final'!$AB$65="Leve"),CONCATENATE("R8C",'Mapa final'!$P$65),"")</f>
        <v/>
      </c>
      <c r="P43" s="66" t="str">
        <f>IF(AND('Mapa final'!$Z$60="Baja",'Mapa final'!$AB$60="Menor"),CONCATENATE("R8C",'Mapa final'!$P$60),"")</f>
        <v/>
      </c>
      <c r="Q43" s="67" t="str">
        <f>IF(AND('Mapa final'!$Z$61="Baja",'Mapa final'!$AB$61="Menor"),CONCATENATE("R8C",'Mapa final'!$P$61),"")</f>
        <v/>
      </c>
      <c r="R43" s="67" t="str">
        <f>IF(AND('Mapa final'!$Z$62="Baja",'Mapa final'!$AB$62="Menor"),CONCATENATE("R8C",'Mapa final'!$P$62),"")</f>
        <v/>
      </c>
      <c r="S43" s="67" t="str">
        <f>IF(AND('Mapa final'!$Z$63="Baja",'Mapa final'!$AB$63="Menor"),CONCATENATE("R8C",'Mapa final'!$P$63),"")</f>
        <v/>
      </c>
      <c r="T43" s="67" t="str">
        <f>IF(AND('Mapa final'!$Z$64="Baja",'Mapa final'!$AB$64="Menor"),CONCATENATE("R8C",'Mapa final'!$P$64),"")</f>
        <v/>
      </c>
      <c r="U43" s="68" t="str">
        <f>IF(AND('Mapa final'!$Z$65="Baja",'Mapa final'!$AB$65="Menor"),CONCATENATE("R8C",'Mapa final'!$P$65),"")</f>
        <v/>
      </c>
      <c r="V43" s="66" t="str">
        <f>IF(AND('Mapa final'!$Z$60="Baja",'Mapa final'!$AB$60="Moderado"),CONCATENATE("R8C",'Mapa final'!$P$60),"")</f>
        <v/>
      </c>
      <c r="W43" s="67" t="str">
        <f>IF(AND('Mapa final'!$Z$61="Baja",'Mapa final'!$AB$61="Moderado"),CONCATENATE("R8C",'Mapa final'!$P$61),"")</f>
        <v/>
      </c>
      <c r="X43" s="67" t="str">
        <f>IF(AND('Mapa final'!$Z$62="Baja",'Mapa final'!$AB$62="Moderado"),CONCATENATE("R8C",'Mapa final'!$P$62),"")</f>
        <v/>
      </c>
      <c r="Y43" s="67" t="str">
        <f>IF(AND('Mapa final'!$Z$63="Baja",'Mapa final'!$AB$63="Moderado"),CONCATENATE("R8C",'Mapa final'!$P$63),"")</f>
        <v/>
      </c>
      <c r="Z43" s="67" t="str">
        <f>IF(AND('Mapa final'!$Z$64="Baja",'Mapa final'!$AB$64="Moderado"),CONCATENATE("R8C",'Mapa final'!$P$64),"")</f>
        <v/>
      </c>
      <c r="AA43" s="68" t="str">
        <f>IF(AND('Mapa final'!$Z$65="Baja",'Mapa final'!$AB$65="Moderado"),CONCATENATE("R8C",'Mapa final'!$P$65),"")</f>
        <v/>
      </c>
      <c r="AB43" s="50" t="str">
        <f>IF(AND('Mapa final'!$Z$60="Baja",'Mapa final'!$AB$60="Mayor"),CONCATENATE("R8C",'Mapa final'!$P$60),"")</f>
        <v/>
      </c>
      <c r="AC43" s="51" t="str">
        <f>IF(AND('Mapa final'!$Z$61="Baja",'Mapa final'!$AB$61="Mayor"),CONCATENATE("R8C",'Mapa final'!$P$61),"")</f>
        <v/>
      </c>
      <c r="AD43" s="56" t="str">
        <f>IF(AND('Mapa final'!$Z$62="Baja",'Mapa final'!$AB$62="Mayor"),CONCATENATE("R8C",'Mapa final'!$P$62),"")</f>
        <v/>
      </c>
      <c r="AE43" s="56" t="str">
        <f>IF(AND('Mapa final'!$Z$63="Baja",'Mapa final'!$AB$63="Mayor"),CONCATENATE("R8C",'Mapa final'!$P$63),"")</f>
        <v/>
      </c>
      <c r="AF43" s="56" t="str">
        <f>IF(AND('Mapa final'!$Z$64="Baja",'Mapa final'!$AB$64="Mayor"),CONCATENATE("R8C",'Mapa final'!$P$64),"")</f>
        <v/>
      </c>
      <c r="AG43" s="52" t="str">
        <f>IF(AND('Mapa final'!$Z$65="Baja",'Mapa final'!$AB$65="Mayor"),CONCATENATE("R8C",'Mapa final'!$P$65),"")</f>
        <v/>
      </c>
      <c r="AH43" s="53" t="str">
        <f>IF(AND('Mapa final'!$Z$60="Baja",'Mapa final'!$AB$60="Catastrófico"),CONCATENATE("R8C",'Mapa final'!$P$60),"")</f>
        <v/>
      </c>
      <c r="AI43" s="54" t="str">
        <f>IF(AND('Mapa final'!$Z$61="Baja",'Mapa final'!$AB$61="Catastrófico"),CONCATENATE("R8C",'Mapa final'!$P$61),"")</f>
        <v/>
      </c>
      <c r="AJ43" s="54" t="str">
        <f>IF(AND('Mapa final'!$Z$62="Baja",'Mapa final'!$AB$62="Catastrófico"),CONCATENATE("R8C",'Mapa final'!$P$62),"")</f>
        <v/>
      </c>
      <c r="AK43" s="54" t="str">
        <f>IF(AND('Mapa final'!$Z$63="Baja",'Mapa final'!$AB$63="Catastrófico"),CONCATENATE("R8C",'Mapa final'!$P$63),"")</f>
        <v/>
      </c>
      <c r="AL43" s="54" t="str">
        <f>IF(AND('Mapa final'!$Z$64="Baja",'Mapa final'!$AB$64="Catastrófico"),CONCATENATE("R8C",'Mapa final'!$P$64),"")</f>
        <v/>
      </c>
      <c r="AM43" s="55" t="str">
        <f>IF(AND('Mapa final'!$Z$65="Baja",'Mapa final'!$AB$65="Catastrófico"),CONCATENATE("R8C",'Mapa final'!$P$65),"")</f>
        <v/>
      </c>
      <c r="AN43" s="82"/>
      <c r="AO43" s="344"/>
      <c r="AP43" s="345"/>
      <c r="AQ43" s="345"/>
      <c r="AR43" s="345"/>
      <c r="AS43" s="345"/>
      <c r="AT43" s="346"/>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x14ac:dyDescent="0.25">
      <c r="A44" s="82"/>
      <c r="B44" s="222"/>
      <c r="C44" s="222"/>
      <c r="D44" s="223"/>
      <c r="E44" s="323"/>
      <c r="F44" s="324"/>
      <c r="G44" s="324"/>
      <c r="H44" s="324"/>
      <c r="I44" s="322"/>
      <c r="J44" s="75" t="str">
        <f>IF(AND('Mapa final'!$Z$66="Baja",'Mapa final'!$AB$66="Leve"),CONCATENATE("R9C",'Mapa final'!$P$66),"")</f>
        <v/>
      </c>
      <c r="K44" s="76" t="str">
        <f>IF(AND('Mapa final'!$Z$67="Baja",'Mapa final'!$AB$67="Leve"),CONCATENATE("R9C",'Mapa final'!$P$67),"")</f>
        <v/>
      </c>
      <c r="L44" s="76" t="str">
        <f>IF(AND('Mapa final'!$Z$68="Baja",'Mapa final'!$AB$68="Leve"),CONCATENATE("R9C",'Mapa final'!$P$68),"")</f>
        <v/>
      </c>
      <c r="M44" s="76" t="str">
        <f>IF(AND('Mapa final'!$Z$69="Baja",'Mapa final'!$AB$69="Leve"),CONCATENATE("R9C",'Mapa final'!$P$69),"")</f>
        <v/>
      </c>
      <c r="N44" s="76" t="str">
        <f>IF(AND('Mapa final'!$Z$70="Baja",'Mapa final'!$AB$70="Leve"),CONCATENATE("R9C",'Mapa final'!$P$70),"")</f>
        <v/>
      </c>
      <c r="O44" s="77" t="str">
        <f>IF(AND('Mapa final'!$Z$71="Baja",'Mapa final'!$AB$71="Leve"),CONCATENATE("R9C",'Mapa final'!$P$71),"")</f>
        <v/>
      </c>
      <c r="P44" s="66" t="str">
        <f>IF(AND('Mapa final'!$Z$66="Baja",'Mapa final'!$AB$66="Menor"),CONCATENATE("R9C",'Mapa final'!$P$66),"")</f>
        <v/>
      </c>
      <c r="Q44" s="67" t="str">
        <f>IF(AND('Mapa final'!$Z$67="Baja",'Mapa final'!$AB$67="Menor"),CONCATENATE("R9C",'Mapa final'!$P$67),"")</f>
        <v/>
      </c>
      <c r="R44" s="67" t="str">
        <f>IF(AND('Mapa final'!$Z$68="Baja",'Mapa final'!$AB$68="Menor"),CONCATENATE("R9C",'Mapa final'!$P$68),"")</f>
        <v/>
      </c>
      <c r="S44" s="67" t="str">
        <f>IF(AND('Mapa final'!$Z$69="Baja",'Mapa final'!$AB$69="Menor"),CONCATENATE("R9C",'Mapa final'!$P$69),"")</f>
        <v/>
      </c>
      <c r="T44" s="67" t="str">
        <f>IF(AND('Mapa final'!$Z$70="Baja",'Mapa final'!$AB$70="Menor"),CONCATENATE("R9C",'Mapa final'!$P$70),"")</f>
        <v/>
      </c>
      <c r="U44" s="68" t="str">
        <f>IF(AND('Mapa final'!$Z$71="Baja",'Mapa final'!$AB$71="Menor"),CONCATENATE("R9C",'Mapa final'!$P$71),"")</f>
        <v/>
      </c>
      <c r="V44" s="66" t="str">
        <f>IF(AND('Mapa final'!$Z$66="Baja",'Mapa final'!$AB$66="Moderado"),CONCATENATE("R9C",'Mapa final'!$P$66),"")</f>
        <v/>
      </c>
      <c r="W44" s="67" t="str">
        <f>IF(AND('Mapa final'!$Z$67="Baja",'Mapa final'!$AB$67="Moderado"),CONCATENATE("R9C",'Mapa final'!$P$67),"")</f>
        <v/>
      </c>
      <c r="X44" s="67" t="str">
        <f>IF(AND('Mapa final'!$Z$68="Baja",'Mapa final'!$AB$68="Moderado"),CONCATENATE("R9C",'Mapa final'!$P$68),"")</f>
        <v/>
      </c>
      <c r="Y44" s="67" t="str">
        <f>IF(AND('Mapa final'!$Z$69="Baja",'Mapa final'!$AB$69="Moderado"),CONCATENATE("R9C",'Mapa final'!$P$69),"")</f>
        <v/>
      </c>
      <c r="Z44" s="67" t="str">
        <f>IF(AND('Mapa final'!$Z$70="Baja",'Mapa final'!$AB$70="Moderado"),CONCATENATE("R9C",'Mapa final'!$P$70),"")</f>
        <v/>
      </c>
      <c r="AA44" s="68" t="str">
        <f>IF(AND('Mapa final'!$Z$71="Baja",'Mapa final'!$AB$71="Moderado"),CONCATENATE("R9C",'Mapa final'!$P$71),"")</f>
        <v/>
      </c>
      <c r="AB44" s="50" t="str">
        <f>IF(AND('Mapa final'!$Z$66="Baja",'Mapa final'!$AB$66="Mayor"),CONCATENATE("R9C",'Mapa final'!$P$66),"")</f>
        <v/>
      </c>
      <c r="AC44" s="51" t="str">
        <f>IF(AND('Mapa final'!$Z$67="Baja",'Mapa final'!$AB$67="Mayor"),CONCATENATE("R9C",'Mapa final'!$P$67),"")</f>
        <v/>
      </c>
      <c r="AD44" s="56" t="str">
        <f>IF(AND('Mapa final'!$Z$68="Baja",'Mapa final'!$AB$68="Mayor"),CONCATENATE("R9C",'Mapa final'!$P$68),"")</f>
        <v/>
      </c>
      <c r="AE44" s="56" t="str">
        <f>IF(AND('Mapa final'!$Z$69="Baja",'Mapa final'!$AB$69="Mayor"),CONCATENATE("R9C",'Mapa final'!$P$69),"")</f>
        <v/>
      </c>
      <c r="AF44" s="56" t="str">
        <f>IF(AND('Mapa final'!$Z$70="Baja",'Mapa final'!$AB$70="Mayor"),CONCATENATE("R9C",'Mapa final'!$P$70),"")</f>
        <v/>
      </c>
      <c r="AG44" s="52" t="str">
        <f>IF(AND('Mapa final'!$Z$71="Baja",'Mapa final'!$AB$71="Mayor"),CONCATENATE("R9C",'Mapa final'!$P$71),"")</f>
        <v/>
      </c>
      <c r="AH44" s="53" t="str">
        <f>IF(AND('Mapa final'!$Z$66="Baja",'Mapa final'!$AB$66="Catastrófico"),CONCATENATE("R9C",'Mapa final'!$P$66),"")</f>
        <v/>
      </c>
      <c r="AI44" s="54" t="str">
        <f>IF(AND('Mapa final'!$Z$67="Baja",'Mapa final'!$AB$67="Catastrófico"),CONCATENATE("R9C",'Mapa final'!$P$67),"")</f>
        <v/>
      </c>
      <c r="AJ44" s="54" t="str">
        <f>IF(AND('Mapa final'!$Z$68="Baja",'Mapa final'!$AB$68="Catastrófico"),CONCATENATE("R9C",'Mapa final'!$P$68),"")</f>
        <v/>
      </c>
      <c r="AK44" s="54" t="str">
        <f>IF(AND('Mapa final'!$Z$69="Baja",'Mapa final'!$AB$69="Catastrófico"),CONCATENATE("R9C",'Mapa final'!$P$69),"")</f>
        <v/>
      </c>
      <c r="AL44" s="54" t="str">
        <f>IF(AND('Mapa final'!$Z$70="Baja",'Mapa final'!$AB$70="Catastrófico"),CONCATENATE("R9C",'Mapa final'!$P$70),"")</f>
        <v/>
      </c>
      <c r="AM44" s="55" t="str">
        <f>IF(AND('Mapa final'!$Z$71="Baja",'Mapa final'!$AB$71="Catastrófico"),CONCATENATE("R9C",'Mapa final'!$P$71),"")</f>
        <v/>
      </c>
      <c r="AN44" s="82"/>
      <c r="AO44" s="344"/>
      <c r="AP44" s="345"/>
      <c r="AQ44" s="345"/>
      <c r="AR44" s="345"/>
      <c r="AS44" s="345"/>
      <c r="AT44" s="346"/>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x14ac:dyDescent="0.3">
      <c r="A45" s="82"/>
      <c r="B45" s="222"/>
      <c r="C45" s="222"/>
      <c r="D45" s="223"/>
      <c r="E45" s="325"/>
      <c r="F45" s="326"/>
      <c r="G45" s="326"/>
      <c r="H45" s="326"/>
      <c r="I45" s="326"/>
      <c r="J45" s="78" t="str">
        <f>IF(AND('Mapa final'!$Z$72="Baja",'Mapa final'!$AB$72="Leve"),CONCATENATE("R10C",'Mapa final'!$P$72),"")</f>
        <v/>
      </c>
      <c r="K45" s="79" t="str">
        <f>IF(AND('Mapa final'!$Z$73="Baja",'Mapa final'!$AB$73="Leve"),CONCATENATE("R10C",'Mapa final'!$P$73),"")</f>
        <v/>
      </c>
      <c r="L45" s="79" t="str">
        <f>IF(AND('Mapa final'!$Z$74="Baja",'Mapa final'!$AB$74="Leve"),CONCATENATE("R10C",'Mapa final'!$P$74),"")</f>
        <v/>
      </c>
      <c r="M45" s="79" t="str">
        <f>IF(AND('Mapa final'!$Z$75="Baja",'Mapa final'!$AB$75="Leve"),CONCATENATE("R10C",'Mapa final'!$P$75),"")</f>
        <v/>
      </c>
      <c r="N45" s="79" t="str">
        <f>IF(AND('Mapa final'!$Z$76="Baja",'Mapa final'!$AB$76="Leve"),CONCATENATE("R10C",'Mapa final'!$P$76),"")</f>
        <v/>
      </c>
      <c r="O45" s="80" t="str">
        <f>IF(AND('Mapa final'!$Z$77="Baja",'Mapa final'!$AB$77="Leve"),CONCATENATE("R10C",'Mapa final'!$P$77),"")</f>
        <v/>
      </c>
      <c r="P45" s="66" t="str">
        <f>IF(AND('Mapa final'!$Z$72="Baja",'Mapa final'!$AB$72="Menor"),CONCATENATE("R10C",'Mapa final'!$P$72),"")</f>
        <v/>
      </c>
      <c r="Q45" s="67" t="str">
        <f>IF(AND('Mapa final'!$Z$73="Baja",'Mapa final'!$AB$73="Menor"),CONCATENATE("R10C",'Mapa final'!$P$73),"")</f>
        <v/>
      </c>
      <c r="R45" s="67" t="str">
        <f>IF(AND('Mapa final'!$Z$74="Baja",'Mapa final'!$AB$74="Menor"),CONCATENATE("R10C",'Mapa final'!$P$74),"")</f>
        <v/>
      </c>
      <c r="S45" s="67" t="str">
        <f>IF(AND('Mapa final'!$Z$75="Baja",'Mapa final'!$AB$75="Menor"),CONCATENATE("R10C",'Mapa final'!$P$75),"")</f>
        <v/>
      </c>
      <c r="T45" s="67" t="str">
        <f>IF(AND('Mapa final'!$Z$76="Baja",'Mapa final'!$AB$76="Menor"),CONCATENATE("R10C",'Mapa final'!$P$76),"")</f>
        <v/>
      </c>
      <c r="U45" s="68" t="str">
        <f>IF(AND('Mapa final'!$Z$77="Baja",'Mapa final'!$AB$77="Menor"),CONCATENATE("R10C",'Mapa final'!$P$77),"")</f>
        <v/>
      </c>
      <c r="V45" s="69" t="str">
        <f>IF(AND('Mapa final'!$Z$72="Baja",'Mapa final'!$AB$72="Moderado"),CONCATENATE("R10C",'Mapa final'!$P$72),"")</f>
        <v/>
      </c>
      <c r="W45" s="70" t="str">
        <f>IF(AND('Mapa final'!$Z$73="Baja",'Mapa final'!$AB$73="Moderado"),CONCATENATE("R10C",'Mapa final'!$P$73),"")</f>
        <v/>
      </c>
      <c r="X45" s="70" t="str">
        <f>IF(AND('Mapa final'!$Z$74="Baja",'Mapa final'!$AB$74="Moderado"),CONCATENATE("R10C",'Mapa final'!$P$74),"")</f>
        <v/>
      </c>
      <c r="Y45" s="70" t="str">
        <f>IF(AND('Mapa final'!$Z$75="Baja",'Mapa final'!$AB$75="Moderado"),CONCATENATE("R10C",'Mapa final'!$P$75),"")</f>
        <v/>
      </c>
      <c r="Z45" s="70" t="str">
        <f>IF(AND('Mapa final'!$Z$76="Baja",'Mapa final'!$AB$76="Moderado"),CONCATENATE("R10C",'Mapa final'!$P$76),"")</f>
        <v/>
      </c>
      <c r="AA45" s="71" t="str">
        <f>IF(AND('Mapa final'!$Z$77="Baja",'Mapa final'!$AB$77="Moderado"),CONCATENATE("R10C",'Mapa final'!$P$77),"")</f>
        <v/>
      </c>
      <c r="AB45" s="57" t="str">
        <f>IF(AND('Mapa final'!$Z$72="Baja",'Mapa final'!$AB$72="Mayor"),CONCATENATE("R10C",'Mapa final'!$P$72),"")</f>
        <v/>
      </c>
      <c r="AC45" s="58" t="str">
        <f>IF(AND('Mapa final'!$Z$73="Baja",'Mapa final'!$AB$73="Mayor"),CONCATENATE("R10C",'Mapa final'!$P$73),"")</f>
        <v/>
      </c>
      <c r="AD45" s="58" t="str">
        <f>IF(AND('Mapa final'!$Z$74="Baja",'Mapa final'!$AB$74="Mayor"),CONCATENATE("R10C",'Mapa final'!$P$74),"")</f>
        <v/>
      </c>
      <c r="AE45" s="58" t="str">
        <f>IF(AND('Mapa final'!$Z$75="Baja",'Mapa final'!$AB$75="Mayor"),CONCATENATE("R10C",'Mapa final'!$P$75),"")</f>
        <v/>
      </c>
      <c r="AF45" s="58" t="str">
        <f>IF(AND('Mapa final'!$Z$76="Baja",'Mapa final'!$AB$76="Mayor"),CONCATENATE("R10C",'Mapa final'!$P$76),"")</f>
        <v/>
      </c>
      <c r="AG45" s="59" t="str">
        <f>IF(AND('Mapa final'!$Z$77="Baja",'Mapa final'!$AB$77="Mayor"),CONCATENATE("R10C",'Mapa final'!$P$77),"")</f>
        <v/>
      </c>
      <c r="AH45" s="60" t="str">
        <f>IF(AND('Mapa final'!$Z$72="Baja",'Mapa final'!$AB$72="Catastrófico"),CONCATENATE("R10C",'Mapa final'!$P$72),"")</f>
        <v/>
      </c>
      <c r="AI45" s="61" t="str">
        <f>IF(AND('Mapa final'!$Z$73="Baja",'Mapa final'!$AB$73="Catastrófico"),CONCATENATE("R10C",'Mapa final'!$P$73),"")</f>
        <v/>
      </c>
      <c r="AJ45" s="61" t="str">
        <f>IF(AND('Mapa final'!$Z$74="Baja",'Mapa final'!$AB$74="Catastrófico"),CONCATENATE("R10C",'Mapa final'!$P$74),"")</f>
        <v/>
      </c>
      <c r="AK45" s="61" t="str">
        <f>IF(AND('Mapa final'!$Z$75="Baja",'Mapa final'!$AB$75="Catastrófico"),CONCATENATE("R10C",'Mapa final'!$P$75),"")</f>
        <v/>
      </c>
      <c r="AL45" s="61" t="str">
        <f>IF(AND('Mapa final'!$Z$76="Baja",'Mapa final'!$AB$76="Catastrófico"),CONCATENATE("R10C",'Mapa final'!$P$76),"")</f>
        <v/>
      </c>
      <c r="AM45" s="62" t="str">
        <f>IF(AND('Mapa final'!$Z$77="Baja",'Mapa final'!$AB$77="Catastrófico"),CONCATENATE("R10C",'Mapa final'!$P$77),"")</f>
        <v/>
      </c>
      <c r="AN45" s="82"/>
      <c r="AO45" s="347"/>
      <c r="AP45" s="348"/>
      <c r="AQ45" s="348"/>
      <c r="AR45" s="348"/>
      <c r="AS45" s="348"/>
      <c r="AT45" s="349"/>
    </row>
    <row r="46" spans="1:80" ht="46.5" customHeight="1" x14ac:dyDescent="0.35">
      <c r="A46" s="82"/>
      <c r="B46" s="222"/>
      <c r="C46" s="222"/>
      <c r="D46" s="223"/>
      <c r="E46" s="319" t="s">
        <v>106</v>
      </c>
      <c r="F46" s="320"/>
      <c r="G46" s="320"/>
      <c r="H46" s="320"/>
      <c r="I46" s="338"/>
      <c r="J46" s="72" t="str">
        <f>IF(AND('Mapa final'!$Z$18="Muy Baja",'Mapa final'!$AB$18="Leve"),CONCATENATE("R1C",'Mapa final'!$P$18),"")</f>
        <v/>
      </c>
      <c r="K46" s="73" t="str">
        <f>IF(AND('Mapa final'!$Z$19="Muy Baja",'Mapa final'!$AB$19="Leve"),CONCATENATE("R1C",'Mapa final'!$P$19),"")</f>
        <v/>
      </c>
      <c r="L46" s="73" t="str">
        <f>IF(AND('Mapa final'!$Z$20="Muy Baja",'Mapa final'!$AB$20="Leve"),CONCATENATE("R1C",'Mapa final'!$P$20),"")</f>
        <v/>
      </c>
      <c r="M46" s="73" t="str">
        <f>IF(AND('Mapa final'!$Z$21="Muy Baja",'Mapa final'!$AB$21="Leve"),CONCATENATE("R1C",'Mapa final'!$P$21),"")</f>
        <v/>
      </c>
      <c r="N46" s="73" t="str">
        <f>IF(AND('Mapa final'!$Z$22="Muy Baja",'Mapa final'!$AB$22="Leve"),CONCATENATE("R1C",'Mapa final'!$P$22),"")</f>
        <v/>
      </c>
      <c r="O46" s="74" t="str">
        <f>IF(AND('Mapa final'!$Z$23="Muy Baja",'Mapa final'!$AB$23="Leve"),CONCATENATE("R1C",'Mapa final'!$P$23),"")</f>
        <v/>
      </c>
      <c r="P46" s="72" t="str">
        <f>IF(AND('Mapa final'!$Z$18="Muy Baja",'Mapa final'!$AB$18="Menor"),CONCATENATE("R1C",'Mapa final'!$P$18),"")</f>
        <v/>
      </c>
      <c r="Q46" s="73" t="str">
        <f>IF(AND('Mapa final'!$Z$19="Muy Baja",'Mapa final'!$AB$19="Menor"),CONCATENATE("R1C",'Mapa final'!$P$19),"")</f>
        <v/>
      </c>
      <c r="R46" s="73" t="str">
        <f>IF(AND('Mapa final'!$Z$20="Muy Baja",'Mapa final'!$AB$20="Menor"),CONCATENATE("R1C",'Mapa final'!$P$20),"")</f>
        <v/>
      </c>
      <c r="S46" s="73" t="str">
        <f>IF(AND('Mapa final'!$Z$21="Muy Baja",'Mapa final'!$AB$21="Menor"),CONCATENATE("R1C",'Mapa final'!$P$21),"")</f>
        <v/>
      </c>
      <c r="T46" s="73" t="str">
        <f>IF(AND('Mapa final'!$Z$22="Muy Baja",'Mapa final'!$AB$22="Menor"),CONCATENATE("R1C",'Mapa final'!$P$22),"")</f>
        <v/>
      </c>
      <c r="U46" s="74" t="str">
        <f>IF(AND('Mapa final'!$Z$23="Muy Baja",'Mapa final'!$AB$23="Menor"),CONCATENATE("R1C",'Mapa final'!$P$23),"")</f>
        <v/>
      </c>
      <c r="V46" s="63" t="str">
        <f>IF(AND('Mapa final'!$Z$18="Muy Baja",'Mapa final'!$AB$18="Moderado"),CONCATENATE("R1C",'Mapa final'!$P$18),"")</f>
        <v/>
      </c>
      <c r="W46" s="81" t="str">
        <f>IF(AND('Mapa final'!$Z$19="Muy Baja",'Mapa final'!$AB$19="Moderado"),CONCATENATE("R1C",'Mapa final'!$P$19),"")</f>
        <v/>
      </c>
      <c r="X46" s="64" t="str">
        <f>IF(AND('Mapa final'!$Z$20="Muy Baja",'Mapa final'!$AB$20="Moderado"),CONCATENATE("R1C",'Mapa final'!$P$20),"")</f>
        <v/>
      </c>
      <c r="Y46" s="64" t="str">
        <f>IF(AND('Mapa final'!$Z$21="Muy Baja",'Mapa final'!$AB$21="Moderado"),CONCATENATE("R1C",'Mapa final'!$P$21),"")</f>
        <v/>
      </c>
      <c r="Z46" s="64" t="str">
        <f>IF(AND('Mapa final'!$Z$22="Muy Baja",'Mapa final'!$AB$22="Moderado"),CONCATENATE("R1C",'Mapa final'!$P$22),"")</f>
        <v/>
      </c>
      <c r="AA46" s="65" t="str">
        <f>IF(AND('Mapa final'!$Z$23="Muy Baja",'Mapa final'!$AB$23="Moderado"),CONCATENATE("R1C",'Mapa final'!$P$23),"")</f>
        <v/>
      </c>
      <c r="AB46" s="44" t="str">
        <f>IF(AND('Mapa final'!$Z$18="Muy Baja",'Mapa final'!$AB$18="Mayor"),CONCATENATE("R1C",'Mapa final'!$P$18),"")</f>
        <v/>
      </c>
      <c r="AC46" s="45" t="str">
        <f>IF(AND('Mapa final'!$Z$19="Muy Baja",'Mapa final'!$AB$19="Mayor"),CONCATENATE("R1C",'Mapa final'!$P$19),"")</f>
        <v/>
      </c>
      <c r="AD46" s="45" t="str">
        <f>IF(AND('Mapa final'!$Z$20="Muy Baja",'Mapa final'!$AB$20="Mayor"),CONCATENATE("R1C",'Mapa final'!$P$20),"")</f>
        <v/>
      </c>
      <c r="AE46" s="45" t="str">
        <f>IF(AND('Mapa final'!$Z$21="Muy Baja",'Mapa final'!$AB$21="Mayor"),CONCATENATE("R1C",'Mapa final'!$P$21),"")</f>
        <v/>
      </c>
      <c r="AF46" s="45" t="str">
        <f>IF(AND('Mapa final'!$Z$22="Muy Baja",'Mapa final'!$AB$22="Mayor"),CONCATENATE("R1C",'Mapa final'!$P$22),"")</f>
        <v/>
      </c>
      <c r="AG46" s="46" t="str">
        <f>IF(AND('Mapa final'!$Z$23="Muy Baja",'Mapa final'!$AB$23="Mayor"),CONCATENATE("R1C",'Mapa final'!$P$23),"")</f>
        <v/>
      </c>
      <c r="AH46" s="47" t="str">
        <f>IF(AND('Mapa final'!$Z$18="Muy Baja",'Mapa final'!$AB$18="Catastrófico"),CONCATENATE("R1C",'Mapa final'!$P$18),"")</f>
        <v/>
      </c>
      <c r="AI46" s="48" t="str">
        <f>IF(AND('Mapa final'!$Z$19="Muy Baja",'Mapa final'!$AB$19="Catastrófico"),CONCATENATE("R1C",'Mapa final'!$P$19),"")</f>
        <v/>
      </c>
      <c r="AJ46" s="48" t="str">
        <f>IF(AND('Mapa final'!$Z$20="Muy Baja",'Mapa final'!$AB$20="Catastrófico"),CONCATENATE("R1C",'Mapa final'!$P$20),"")</f>
        <v/>
      </c>
      <c r="AK46" s="48" t="str">
        <f>IF(AND('Mapa final'!$Z$21="Muy Baja",'Mapa final'!$AB$21="Catastrófico"),CONCATENATE("R1C",'Mapa final'!$P$21),"")</f>
        <v/>
      </c>
      <c r="AL46" s="48" t="str">
        <f>IF(AND('Mapa final'!$Z$22="Muy Baja",'Mapa final'!$AB$22="Catastrófico"),CONCATENATE("R1C",'Mapa final'!$P$22),"")</f>
        <v/>
      </c>
      <c r="AM46" s="49" t="str">
        <f>IF(AND('Mapa final'!$Z$23="Muy Baja",'Mapa final'!$AB$23="Catastrófico"),CONCATENATE("R1C",'Mapa final'!$P$23),"")</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x14ac:dyDescent="0.25">
      <c r="A47" s="82"/>
      <c r="B47" s="222"/>
      <c r="C47" s="222"/>
      <c r="D47" s="223"/>
      <c r="E47" s="321"/>
      <c r="F47" s="322"/>
      <c r="G47" s="322"/>
      <c r="H47" s="322"/>
      <c r="I47" s="339"/>
      <c r="J47" s="75" t="str">
        <f>IF(AND('Mapa final'!$Z$24="Muy Baja",'Mapa final'!$AB$24="Leve"),CONCATENATE("R2C",'Mapa final'!$P$24),"")</f>
        <v/>
      </c>
      <c r="K47" s="76" t="str">
        <f>IF(AND('Mapa final'!$Z$25="Muy Baja",'Mapa final'!$AB$25="Leve"),CONCATENATE("R2C",'Mapa final'!$P$25),"")</f>
        <v/>
      </c>
      <c r="L47" s="76" t="str">
        <f>IF(AND('Mapa final'!$Z$26="Muy Baja",'Mapa final'!$AB$26="Leve"),CONCATENATE("R2C",'Mapa final'!$P$26),"")</f>
        <v/>
      </c>
      <c r="M47" s="76" t="str">
        <f>IF(AND('Mapa final'!$Z$27="Muy Baja",'Mapa final'!$AB$27="Leve"),CONCATENATE("R2C",'Mapa final'!$P$27),"")</f>
        <v/>
      </c>
      <c r="N47" s="76" t="str">
        <f>IF(AND('Mapa final'!$Z$28="Muy Baja",'Mapa final'!$AB$28="Leve"),CONCATENATE("R2C",'Mapa final'!$P$28),"")</f>
        <v/>
      </c>
      <c r="O47" s="77" t="str">
        <f>IF(AND('Mapa final'!$Z$29="Muy Baja",'Mapa final'!$AB$29="Leve"),CONCATENATE("R2C",'Mapa final'!$P$29),"")</f>
        <v/>
      </c>
      <c r="P47" s="75" t="str">
        <f>IF(AND('Mapa final'!$Z$24="Muy Baja",'Mapa final'!$AB$24="Menor"),CONCATENATE("R2C",'Mapa final'!$P$24),"")</f>
        <v/>
      </c>
      <c r="Q47" s="76" t="str">
        <f>IF(AND('Mapa final'!$Z$25="Muy Baja",'Mapa final'!$AB$25="Menor"),CONCATENATE("R2C",'Mapa final'!$P$25),"")</f>
        <v/>
      </c>
      <c r="R47" s="76" t="str">
        <f>IF(AND('Mapa final'!$Z$26="Muy Baja",'Mapa final'!$AB$26="Menor"),CONCATENATE("R2C",'Mapa final'!$P$26),"")</f>
        <v/>
      </c>
      <c r="S47" s="76" t="str">
        <f>IF(AND('Mapa final'!$Z$27="Muy Baja",'Mapa final'!$AB$27="Menor"),CONCATENATE("R2C",'Mapa final'!$P$27),"")</f>
        <v/>
      </c>
      <c r="T47" s="76" t="str">
        <f>IF(AND('Mapa final'!$Z$28="Muy Baja",'Mapa final'!$AB$28="Menor"),CONCATENATE("R2C",'Mapa final'!$P$28),"")</f>
        <v/>
      </c>
      <c r="U47" s="77" t="str">
        <f>IF(AND('Mapa final'!$Z$29="Muy Baja",'Mapa final'!$AB$29="Menor"),CONCATENATE("R2C",'Mapa final'!$P$29),"")</f>
        <v/>
      </c>
      <c r="V47" s="66" t="str">
        <f>IF(AND('Mapa final'!$Z$24="Muy Baja",'Mapa final'!$AB$24="Moderado"),CONCATENATE("R2C",'Mapa final'!$P$24),"")</f>
        <v/>
      </c>
      <c r="W47" s="67" t="str">
        <f>IF(AND('Mapa final'!$Z$25="Muy Baja",'Mapa final'!$AB$25="Moderado"),CONCATENATE("R2C",'Mapa final'!$P$25),"")</f>
        <v/>
      </c>
      <c r="X47" s="67" t="str">
        <f>IF(AND('Mapa final'!$Z$26="Muy Baja",'Mapa final'!$AB$26="Moderado"),CONCATENATE("R2C",'Mapa final'!$P$26),"")</f>
        <v/>
      </c>
      <c r="Y47" s="67" t="str">
        <f>IF(AND('Mapa final'!$Z$27="Muy Baja",'Mapa final'!$AB$27="Moderado"),CONCATENATE("R2C",'Mapa final'!$P$27),"")</f>
        <v/>
      </c>
      <c r="Z47" s="67" t="str">
        <f>IF(AND('Mapa final'!$Z$28="Muy Baja",'Mapa final'!$AB$28="Moderado"),CONCATENATE("R2C",'Mapa final'!$P$28),"")</f>
        <v/>
      </c>
      <c r="AA47" s="68" t="str">
        <f>IF(AND('Mapa final'!$Z$29="Muy Baja",'Mapa final'!$AB$29="Moderado"),CONCATENATE("R2C",'Mapa final'!$P$29),"")</f>
        <v/>
      </c>
      <c r="AB47" s="50" t="str">
        <f>IF(AND('Mapa final'!$Z$24="Muy Baja",'Mapa final'!$AB$24="Mayor"),CONCATENATE("R2C",'Mapa final'!$P$24),"")</f>
        <v/>
      </c>
      <c r="AC47" s="51" t="str">
        <f>IF(AND('Mapa final'!$Z$25="Muy Baja",'Mapa final'!$AB$25="Mayor"),CONCATENATE("R2C",'Mapa final'!$P$25),"")</f>
        <v/>
      </c>
      <c r="AD47" s="51" t="str">
        <f>IF(AND('Mapa final'!$Z$26="Muy Baja",'Mapa final'!$AB$26="Mayor"),CONCATENATE("R2C",'Mapa final'!$P$26),"")</f>
        <v/>
      </c>
      <c r="AE47" s="51" t="str">
        <f>IF(AND('Mapa final'!$Z$27="Muy Baja",'Mapa final'!$AB$27="Mayor"),CONCATENATE("R2C",'Mapa final'!$P$27),"")</f>
        <v/>
      </c>
      <c r="AF47" s="51" t="str">
        <f>IF(AND('Mapa final'!$Z$28="Muy Baja",'Mapa final'!$AB$28="Mayor"),CONCATENATE("R2C",'Mapa final'!$P$28),"")</f>
        <v/>
      </c>
      <c r="AG47" s="52" t="str">
        <f>IF(AND('Mapa final'!$Z$29="Muy Baja",'Mapa final'!$AB$29="Mayor"),CONCATENATE("R2C",'Mapa final'!$P$29),"")</f>
        <v/>
      </c>
      <c r="AH47" s="53" t="str">
        <f>IF(AND('Mapa final'!$Z$24="Muy Baja",'Mapa final'!$AB$24="Catastrófico"),CONCATENATE("R2C",'Mapa final'!$P$24),"")</f>
        <v/>
      </c>
      <c r="AI47" s="54" t="str">
        <f>IF(AND('Mapa final'!$Z$25="Muy Baja",'Mapa final'!$AB$25="Catastrófico"),CONCATENATE("R2C",'Mapa final'!$P$25),"")</f>
        <v/>
      </c>
      <c r="AJ47" s="54" t="str">
        <f>IF(AND('Mapa final'!$Z$26="Muy Baja",'Mapa final'!$AB$26="Catastrófico"),CONCATENATE("R2C",'Mapa final'!$P$26),"")</f>
        <v/>
      </c>
      <c r="AK47" s="54" t="str">
        <f>IF(AND('Mapa final'!$Z$27="Muy Baja",'Mapa final'!$AB$27="Catastrófico"),CONCATENATE("R2C",'Mapa final'!$P$27),"")</f>
        <v/>
      </c>
      <c r="AL47" s="54" t="str">
        <f>IF(AND('Mapa final'!$Z$28="Muy Baja",'Mapa final'!$AB$28="Catastrófico"),CONCATENATE("R2C",'Mapa final'!$P$28),"")</f>
        <v/>
      </c>
      <c r="AM47" s="55" t="str">
        <f>IF(AND('Mapa final'!$Z$29="Muy Baja",'Mapa final'!$AB$29="Catastrófico"),CONCATENATE("R2C",'Mapa final'!$P$29),"")</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x14ac:dyDescent="0.25">
      <c r="A48" s="82"/>
      <c r="B48" s="222"/>
      <c r="C48" s="222"/>
      <c r="D48" s="223"/>
      <c r="E48" s="321"/>
      <c r="F48" s="322"/>
      <c r="G48" s="322"/>
      <c r="H48" s="322"/>
      <c r="I48" s="339"/>
      <c r="J48" s="75" t="str">
        <f>IF(AND('Mapa final'!$Z$30="Muy Baja",'Mapa final'!$AB$30="Leve"),CONCATENATE("R3C",'Mapa final'!$P$30),"")</f>
        <v/>
      </c>
      <c r="K48" s="76" t="str">
        <f>IF(AND('Mapa final'!$Z$31="Muy Baja",'Mapa final'!$AB$31="Leve"),CONCATENATE("R3C",'Mapa final'!$P$31),"")</f>
        <v/>
      </c>
      <c r="L48" s="76" t="str">
        <f>IF(AND('Mapa final'!$Z$32="Muy Baja",'Mapa final'!$AB$32="Leve"),CONCATENATE("R3C",'Mapa final'!$P$32),"")</f>
        <v/>
      </c>
      <c r="M48" s="76" t="str">
        <f>IF(AND('Mapa final'!$Z$33="Muy Baja",'Mapa final'!$AB$33="Leve"),CONCATENATE("R3C",'Mapa final'!$P$33),"")</f>
        <v/>
      </c>
      <c r="N48" s="76" t="str">
        <f>IF(AND('Mapa final'!$Z$34="Muy Baja",'Mapa final'!$AB$34="Leve"),CONCATENATE("R3C",'Mapa final'!$P$34),"")</f>
        <v/>
      </c>
      <c r="O48" s="77" t="str">
        <f>IF(AND('Mapa final'!$Z$35="Muy Baja",'Mapa final'!$AB$35="Leve"),CONCATENATE("R3C",'Mapa final'!$P$35),"")</f>
        <v/>
      </c>
      <c r="P48" s="75" t="str">
        <f>IF(AND('Mapa final'!$Z$30="Muy Baja",'Mapa final'!$AB$30="Menor"),CONCATENATE("R3C",'Mapa final'!$P$30),"")</f>
        <v/>
      </c>
      <c r="Q48" s="76" t="str">
        <f>IF(AND('Mapa final'!$Z$31="Muy Baja",'Mapa final'!$AB$31="Menor"),CONCATENATE("R3C",'Mapa final'!$P$31),"")</f>
        <v/>
      </c>
      <c r="R48" s="76" t="str">
        <f>IF(AND('Mapa final'!$Z$32="Muy Baja",'Mapa final'!$AB$32="Menor"),CONCATENATE("R3C",'Mapa final'!$P$32),"")</f>
        <v/>
      </c>
      <c r="S48" s="76" t="str">
        <f>IF(AND('Mapa final'!$Z$33="Muy Baja",'Mapa final'!$AB$33="Menor"),CONCATENATE("R3C",'Mapa final'!$P$33),"")</f>
        <v/>
      </c>
      <c r="T48" s="76" t="str">
        <f>IF(AND('Mapa final'!$Z$34="Muy Baja",'Mapa final'!$AB$34="Menor"),CONCATENATE("R3C",'Mapa final'!$P$34),"")</f>
        <v/>
      </c>
      <c r="U48" s="77" t="str">
        <f>IF(AND('Mapa final'!$Z$35="Muy Baja",'Mapa final'!$AB$35="Menor"),CONCATENATE("R3C",'Mapa final'!$P$35),"")</f>
        <v/>
      </c>
      <c r="V48" s="66" t="str">
        <f>IF(AND('Mapa final'!$Z$30="Muy Baja",'Mapa final'!$AB$30="Moderado"),CONCATENATE("R3C",'Mapa final'!$P$30),"")</f>
        <v/>
      </c>
      <c r="W48" s="67" t="str">
        <f>IF(AND('Mapa final'!$Z$31="Muy Baja",'Mapa final'!$AB$31="Moderado"),CONCATENATE("R3C",'Mapa final'!$P$31),"")</f>
        <v/>
      </c>
      <c r="X48" s="67" t="str">
        <f>IF(AND('Mapa final'!$Z$32="Muy Baja",'Mapa final'!$AB$32="Moderado"),CONCATENATE("R3C",'Mapa final'!$P$32),"")</f>
        <v/>
      </c>
      <c r="Y48" s="67" t="str">
        <f>IF(AND('Mapa final'!$Z$33="Muy Baja",'Mapa final'!$AB$33="Moderado"),CONCATENATE("R3C",'Mapa final'!$P$33),"")</f>
        <v/>
      </c>
      <c r="Z48" s="67" t="str">
        <f>IF(AND('Mapa final'!$Z$34="Muy Baja",'Mapa final'!$AB$34="Moderado"),CONCATENATE("R3C",'Mapa final'!$P$34),"")</f>
        <v/>
      </c>
      <c r="AA48" s="68" t="str">
        <f>IF(AND('Mapa final'!$Z$35="Muy Baja",'Mapa final'!$AB$35="Moderado"),CONCATENATE("R3C",'Mapa final'!$P$35),"")</f>
        <v/>
      </c>
      <c r="AB48" s="50" t="str">
        <f>IF(AND('Mapa final'!$Z$30="Muy Baja",'Mapa final'!$AB$30="Mayor"),CONCATENATE("R3C",'Mapa final'!$P$30),"")</f>
        <v/>
      </c>
      <c r="AC48" s="51" t="str">
        <f>IF(AND('Mapa final'!$Z$31="Muy Baja",'Mapa final'!$AB$31="Mayor"),CONCATENATE("R3C",'Mapa final'!$P$31),"")</f>
        <v/>
      </c>
      <c r="AD48" s="51" t="str">
        <f>IF(AND('Mapa final'!$Z$32="Muy Baja",'Mapa final'!$AB$32="Mayor"),CONCATENATE("R3C",'Mapa final'!$P$32),"")</f>
        <v/>
      </c>
      <c r="AE48" s="51" t="str">
        <f>IF(AND('Mapa final'!$Z$33="Muy Baja",'Mapa final'!$AB$33="Mayor"),CONCATENATE("R3C",'Mapa final'!$P$33),"")</f>
        <v/>
      </c>
      <c r="AF48" s="51" t="str">
        <f>IF(AND('Mapa final'!$Z$34="Muy Baja",'Mapa final'!$AB$34="Mayor"),CONCATENATE("R3C",'Mapa final'!$P$34),"")</f>
        <v/>
      </c>
      <c r="AG48" s="52" t="str">
        <f>IF(AND('Mapa final'!$Z$35="Muy Baja",'Mapa final'!$AB$35="Mayor"),CONCATENATE("R3C",'Mapa final'!$P$35),"")</f>
        <v/>
      </c>
      <c r="AH48" s="53" t="str">
        <f>IF(AND('Mapa final'!$Z$30="Muy Baja",'Mapa final'!$AB$30="Catastrófico"),CONCATENATE("R3C",'Mapa final'!$P$30),"")</f>
        <v/>
      </c>
      <c r="AI48" s="54" t="str">
        <f>IF(AND('Mapa final'!$Z$31="Muy Baja",'Mapa final'!$AB$31="Catastrófico"),CONCATENATE("R3C",'Mapa final'!$P$31),"")</f>
        <v/>
      </c>
      <c r="AJ48" s="54" t="str">
        <f>IF(AND('Mapa final'!$Z$32="Muy Baja",'Mapa final'!$AB$32="Catastrófico"),CONCATENATE("R3C",'Mapa final'!$P$32),"")</f>
        <v/>
      </c>
      <c r="AK48" s="54" t="str">
        <f>IF(AND('Mapa final'!$Z$33="Muy Baja",'Mapa final'!$AB$33="Catastrófico"),CONCATENATE("R3C",'Mapa final'!$P$33),"")</f>
        <v/>
      </c>
      <c r="AL48" s="54" t="str">
        <f>IF(AND('Mapa final'!$Z$34="Muy Baja",'Mapa final'!$AB$34="Catastrófico"),CONCATENATE("R3C",'Mapa final'!$P$34),"")</f>
        <v/>
      </c>
      <c r="AM48" s="55" t="str">
        <f>IF(AND('Mapa final'!$Z$35="Muy Baja",'Mapa final'!$AB$35="Catastrófico"),CONCATENATE("R3C",'Mapa final'!$P$35),"")</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x14ac:dyDescent="0.25">
      <c r="A49" s="82"/>
      <c r="B49" s="222"/>
      <c r="C49" s="222"/>
      <c r="D49" s="223"/>
      <c r="E49" s="323"/>
      <c r="F49" s="324"/>
      <c r="G49" s="324"/>
      <c r="H49" s="324"/>
      <c r="I49" s="339"/>
      <c r="J49" s="75" t="str">
        <f>IF(AND('Mapa final'!$Z$36="Muy Baja",'Mapa final'!$AB$36="Leve"),CONCATENATE("R4C",'Mapa final'!$P$36),"")</f>
        <v/>
      </c>
      <c r="K49" s="76" t="str">
        <f>IF(AND('Mapa final'!$Z$37="Muy Baja",'Mapa final'!$AB$37="Leve"),CONCATENATE("R4C",'Mapa final'!$P$37),"")</f>
        <v/>
      </c>
      <c r="L49" s="76" t="str">
        <f>IF(AND('Mapa final'!$Z$38="Muy Baja",'Mapa final'!$AB$38="Leve"),CONCATENATE("R4C",'Mapa final'!$P$38),"")</f>
        <v/>
      </c>
      <c r="M49" s="76" t="str">
        <f>IF(AND('Mapa final'!$Z$39="Muy Baja",'Mapa final'!$AB$39="Leve"),CONCATENATE("R4C",'Mapa final'!$P$39),"")</f>
        <v/>
      </c>
      <c r="N49" s="76" t="str">
        <f>IF(AND('Mapa final'!$Z$40="Muy Baja",'Mapa final'!$AB$40="Leve"),CONCATENATE("R4C",'Mapa final'!$P$40),"")</f>
        <v/>
      </c>
      <c r="O49" s="77" t="str">
        <f>IF(AND('Mapa final'!$Z$41="Muy Baja",'Mapa final'!$AB$41="Leve"),CONCATENATE("R4C",'Mapa final'!$P$41),"")</f>
        <v/>
      </c>
      <c r="P49" s="75" t="str">
        <f>IF(AND('Mapa final'!$Z$36="Muy Baja",'Mapa final'!$AB$36="Menor"),CONCATENATE("R4C",'Mapa final'!$P$36),"")</f>
        <v/>
      </c>
      <c r="Q49" s="76" t="str">
        <f>IF(AND('Mapa final'!$Z$37="Muy Baja",'Mapa final'!$AB$37="Menor"),CONCATENATE("R4C",'Mapa final'!$P$37),"")</f>
        <v/>
      </c>
      <c r="R49" s="76" t="str">
        <f>IF(AND('Mapa final'!$Z$38="Muy Baja",'Mapa final'!$AB$38="Menor"),CONCATENATE("R4C",'Mapa final'!$P$38),"")</f>
        <v/>
      </c>
      <c r="S49" s="76" t="str">
        <f>IF(AND('Mapa final'!$Z$39="Muy Baja",'Mapa final'!$AB$39="Menor"),CONCATENATE("R4C",'Mapa final'!$P$39),"")</f>
        <v/>
      </c>
      <c r="T49" s="76" t="str">
        <f>IF(AND('Mapa final'!$Z$40="Muy Baja",'Mapa final'!$AB$40="Menor"),CONCATENATE("R4C",'Mapa final'!$P$40),"")</f>
        <v/>
      </c>
      <c r="U49" s="77" t="str">
        <f>IF(AND('Mapa final'!$Z$41="Muy Baja",'Mapa final'!$AB$41="Menor"),CONCATENATE("R4C",'Mapa final'!$P$41),"")</f>
        <v/>
      </c>
      <c r="V49" s="66" t="str">
        <f>IF(AND('Mapa final'!$Z$36="Muy Baja",'Mapa final'!$AB$36="Moderado"),CONCATENATE("R4C",'Mapa final'!$P$36),"")</f>
        <v/>
      </c>
      <c r="W49" s="67" t="str">
        <f>IF(AND('Mapa final'!$Z$37="Muy Baja",'Mapa final'!$AB$37="Moderado"),CONCATENATE("R4C",'Mapa final'!$P$37),"")</f>
        <v/>
      </c>
      <c r="X49" s="67" t="str">
        <f>IF(AND('Mapa final'!$Z$38="Muy Baja",'Mapa final'!$AB$38="Moderado"),CONCATENATE("R4C",'Mapa final'!$P$38),"")</f>
        <v/>
      </c>
      <c r="Y49" s="67" t="str">
        <f>IF(AND('Mapa final'!$Z$39="Muy Baja",'Mapa final'!$AB$39="Moderado"),CONCATENATE("R4C",'Mapa final'!$P$39),"")</f>
        <v/>
      </c>
      <c r="Z49" s="67" t="str">
        <f>IF(AND('Mapa final'!$Z$40="Muy Baja",'Mapa final'!$AB$40="Moderado"),CONCATENATE("R4C",'Mapa final'!$P$40),"")</f>
        <v/>
      </c>
      <c r="AA49" s="68" t="str">
        <f>IF(AND('Mapa final'!$Z$41="Muy Baja",'Mapa final'!$AB$41="Moderado"),CONCATENATE("R4C",'Mapa final'!$P$41),"")</f>
        <v/>
      </c>
      <c r="AB49" s="50" t="str">
        <f>IF(AND('Mapa final'!$Z$36="Muy Baja",'Mapa final'!$AB$36="Mayor"),CONCATENATE("R4C",'Mapa final'!$P$36),"")</f>
        <v/>
      </c>
      <c r="AC49" s="51" t="str">
        <f>IF(AND('Mapa final'!$Z$37="Muy Baja",'Mapa final'!$AB$37="Mayor"),CONCATENATE("R4C",'Mapa final'!$P$37),"")</f>
        <v/>
      </c>
      <c r="AD49" s="51" t="str">
        <f>IF(AND('Mapa final'!$Z$38="Muy Baja",'Mapa final'!$AB$38="Mayor"),CONCATENATE("R4C",'Mapa final'!$P$38),"")</f>
        <v/>
      </c>
      <c r="AE49" s="51" t="str">
        <f>IF(AND('Mapa final'!$Z$39="Muy Baja",'Mapa final'!$AB$39="Mayor"),CONCATENATE("R4C",'Mapa final'!$P$39),"")</f>
        <v/>
      </c>
      <c r="AF49" s="51" t="str">
        <f>IF(AND('Mapa final'!$Z$40="Muy Baja",'Mapa final'!$AB$40="Mayor"),CONCATENATE("R4C",'Mapa final'!$P$40),"")</f>
        <v/>
      </c>
      <c r="AG49" s="52" t="str">
        <f>IF(AND('Mapa final'!$Z$41="Muy Baja",'Mapa final'!$AB$41="Mayor"),CONCATENATE("R4C",'Mapa final'!$P$41),"")</f>
        <v/>
      </c>
      <c r="AH49" s="53" t="str">
        <f>IF(AND('Mapa final'!$Z$36="Muy Baja",'Mapa final'!$AB$36="Catastrófico"),CONCATENATE("R4C",'Mapa final'!$P$36),"")</f>
        <v/>
      </c>
      <c r="AI49" s="54" t="str">
        <f>IF(AND('Mapa final'!$Z$37="Muy Baja",'Mapa final'!$AB$37="Catastrófico"),CONCATENATE("R4C",'Mapa final'!$P$37),"")</f>
        <v/>
      </c>
      <c r="AJ49" s="54" t="str">
        <f>IF(AND('Mapa final'!$Z$38="Muy Baja",'Mapa final'!$AB$38="Catastrófico"),CONCATENATE("R4C",'Mapa final'!$P$38),"")</f>
        <v/>
      </c>
      <c r="AK49" s="54" t="str">
        <f>IF(AND('Mapa final'!$Z$39="Muy Baja",'Mapa final'!$AB$39="Catastrófico"),CONCATENATE("R4C",'Mapa final'!$P$39),"")</f>
        <v/>
      </c>
      <c r="AL49" s="54" t="str">
        <f>IF(AND('Mapa final'!$Z$40="Muy Baja",'Mapa final'!$AB$40="Catastrófico"),CONCATENATE("R4C",'Mapa final'!$P$40),"")</f>
        <v/>
      </c>
      <c r="AM49" s="55" t="str">
        <f>IF(AND('Mapa final'!$Z$41="Muy Baja",'Mapa final'!$AB$41="Catastrófico"),CONCATENATE("R4C",'Mapa final'!$P$41),"")</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x14ac:dyDescent="0.25">
      <c r="A50" s="82"/>
      <c r="B50" s="222"/>
      <c r="C50" s="222"/>
      <c r="D50" s="223"/>
      <c r="E50" s="323"/>
      <c r="F50" s="324"/>
      <c r="G50" s="324"/>
      <c r="H50" s="324"/>
      <c r="I50" s="339"/>
      <c r="J50" s="75" t="str">
        <f>IF(AND('Mapa final'!$Z$42="Muy Baja",'Mapa final'!$AB$42="Leve"),CONCATENATE("R5C",'Mapa final'!$P$42),"")</f>
        <v/>
      </c>
      <c r="K50" s="76" t="str">
        <f>IF(AND('Mapa final'!$Z$43="Muy Baja",'Mapa final'!$AB$43="Leve"),CONCATENATE("R5C",'Mapa final'!$P$43),"")</f>
        <v/>
      </c>
      <c r="L50" s="76" t="str">
        <f>IF(AND('Mapa final'!$Z$44="Muy Baja",'Mapa final'!$AB$44="Leve"),CONCATENATE("R5C",'Mapa final'!$P$44),"")</f>
        <v/>
      </c>
      <c r="M50" s="76" t="str">
        <f>IF(AND('Mapa final'!$Z$45="Muy Baja",'Mapa final'!$AB$45="Leve"),CONCATENATE("R5C",'Mapa final'!$P$45),"")</f>
        <v/>
      </c>
      <c r="N50" s="76" t="str">
        <f>IF(AND('Mapa final'!$Z$46="Muy Baja",'Mapa final'!$AB$46="Leve"),CONCATENATE("R5C",'Mapa final'!$P$46),"")</f>
        <v/>
      </c>
      <c r="O50" s="77" t="str">
        <f>IF(AND('Mapa final'!$Z$47="Muy Baja",'Mapa final'!$AB$47="Leve"),CONCATENATE("R5C",'Mapa final'!$P$47),"")</f>
        <v/>
      </c>
      <c r="P50" s="75" t="str">
        <f>IF(AND('Mapa final'!$Z$42="Muy Baja",'Mapa final'!$AB$42="Menor"),CONCATENATE("R5C",'Mapa final'!$P$42),"")</f>
        <v/>
      </c>
      <c r="Q50" s="76" t="str">
        <f>IF(AND('Mapa final'!$Z$43="Muy Baja",'Mapa final'!$AB$43="Menor"),CONCATENATE("R5C",'Mapa final'!$P$43),"")</f>
        <v/>
      </c>
      <c r="R50" s="76" t="str">
        <f>IF(AND('Mapa final'!$Z$44="Muy Baja",'Mapa final'!$AB$44="Menor"),CONCATENATE("R5C",'Mapa final'!$P$44),"")</f>
        <v/>
      </c>
      <c r="S50" s="76" t="str">
        <f>IF(AND('Mapa final'!$Z$45="Muy Baja",'Mapa final'!$AB$45="Menor"),CONCATENATE("R5C",'Mapa final'!$P$45),"")</f>
        <v/>
      </c>
      <c r="T50" s="76" t="str">
        <f>IF(AND('Mapa final'!$Z$46="Muy Baja",'Mapa final'!$AB$46="Menor"),CONCATENATE("R5C",'Mapa final'!$P$46),"")</f>
        <v/>
      </c>
      <c r="U50" s="77" t="str">
        <f>IF(AND('Mapa final'!$Z$47="Muy Baja",'Mapa final'!$AB$47="Menor"),CONCATENATE("R5C",'Mapa final'!$P$47),"")</f>
        <v/>
      </c>
      <c r="V50" s="66" t="str">
        <f>IF(AND('Mapa final'!$Z$42="Muy Baja",'Mapa final'!$AB$42="Moderado"),CONCATENATE("R5C",'Mapa final'!$P$42),"")</f>
        <v/>
      </c>
      <c r="W50" s="67" t="str">
        <f>IF(AND('Mapa final'!$Z$43="Muy Baja",'Mapa final'!$AB$43="Moderado"),CONCATENATE("R5C",'Mapa final'!$P$43),"")</f>
        <v/>
      </c>
      <c r="X50" s="67" t="str">
        <f>IF(AND('Mapa final'!$Z$44="Muy Baja",'Mapa final'!$AB$44="Moderado"),CONCATENATE("R5C",'Mapa final'!$P$44),"")</f>
        <v/>
      </c>
      <c r="Y50" s="67" t="str">
        <f>IF(AND('Mapa final'!$Z$45="Muy Baja",'Mapa final'!$AB$45="Moderado"),CONCATENATE("R5C",'Mapa final'!$P$45),"")</f>
        <v/>
      </c>
      <c r="Z50" s="67" t="str">
        <f>IF(AND('Mapa final'!$Z$46="Muy Baja",'Mapa final'!$AB$46="Moderado"),CONCATENATE("R5C",'Mapa final'!$P$46),"")</f>
        <v/>
      </c>
      <c r="AA50" s="68" t="str">
        <f>IF(AND('Mapa final'!$Z$47="Muy Baja",'Mapa final'!$AB$47="Moderado"),CONCATENATE("R5C",'Mapa final'!$P$47),"")</f>
        <v/>
      </c>
      <c r="AB50" s="50" t="str">
        <f>IF(AND('Mapa final'!$Z$42="Muy Baja",'Mapa final'!$AB$42="Mayor"),CONCATENATE("R5C",'Mapa final'!$P$42),"")</f>
        <v/>
      </c>
      <c r="AC50" s="51" t="str">
        <f>IF(AND('Mapa final'!$Z$43="Muy Baja",'Mapa final'!$AB$43="Mayor"),CONCATENATE("R5C",'Mapa final'!$P$43),"")</f>
        <v/>
      </c>
      <c r="AD50" s="56" t="str">
        <f>IF(AND('Mapa final'!$Z$44="Muy Baja",'Mapa final'!$AB$44="Mayor"),CONCATENATE("R5C",'Mapa final'!$P$44),"")</f>
        <v/>
      </c>
      <c r="AE50" s="56" t="str">
        <f>IF(AND('Mapa final'!$Z$45="Muy Baja",'Mapa final'!$AB$45="Mayor"),CONCATENATE("R5C",'Mapa final'!$P$45),"")</f>
        <v/>
      </c>
      <c r="AF50" s="56" t="str">
        <f>IF(AND('Mapa final'!$Z$46="Muy Baja",'Mapa final'!$AB$46="Mayor"),CONCATENATE("R5C",'Mapa final'!$P$46),"")</f>
        <v/>
      </c>
      <c r="AG50" s="52" t="str">
        <f>IF(AND('Mapa final'!$Z$47="Muy Baja",'Mapa final'!$AB$47="Mayor"),CONCATENATE("R5C",'Mapa final'!$P$47),"")</f>
        <v/>
      </c>
      <c r="AH50" s="53" t="str">
        <f>IF(AND('Mapa final'!$Z$42="Muy Baja",'Mapa final'!$AB$42="Catastrófico"),CONCATENATE("R5C",'Mapa final'!$P$42),"")</f>
        <v/>
      </c>
      <c r="AI50" s="54" t="str">
        <f>IF(AND('Mapa final'!$Z$43="Muy Baja",'Mapa final'!$AB$43="Catastrófico"),CONCATENATE("R5C",'Mapa final'!$P$43),"")</f>
        <v/>
      </c>
      <c r="AJ50" s="54" t="str">
        <f>IF(AND('Mapa final'!$Z$44="Muy Baja",'Mapa final'!$AB$44="Catastrófico"),CONCATENATE("R5C",'Mapa final'!$P$44),"")</f>
        <v/>
      </c>
      <c r="AK50" s="54" t="str">
        <f>IF(AND('Mapa final'!$Z$45="Muy Baja",'Mapa final'!$AB$45="Catastrófico"),CONCATENATE("R5C",'Mapa final'!$P$45),"")</f>
        <v/>
      </c>
      <c r="AL50" s="54" t="str">
        <f>IF(AND('Mapa final'!$Z$46="Muy Baja",'Mapa final'!$AB$46="Catastrófico"),CONCATENATE("R5C",'Mapa final'!$P$46),"")</f>
        <v/>
      </c>
      <c r="AM50" s="55" t="str">
        <f>IF(AND('Mapa final'!$Z$47="Muy Baja",'Mapa final'!$AB$47="Catastrófico"),CONCATENATE("R5C",'Mapa final'!$P$47),"")</f>
        <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x14ac:dyDescent="0.25">
      <c r="A51" s="82"/>
      <c r="B51" s="222"/>
      <c r="C51" s="222"/>
      <c r="D51" s="223"/>
      <c r="E51" s="323"/>
      <c r="F51" s="324"/>
      <c r="G51" s="324"/>
      <c r="H51" s="324"/>
      <c r="I51" s="339"/>
      <c r="J51" s="75" t="str">
        <f>IF(AND('Mapa final'!$Z$48="Muy Baja",'Mapa final'!$AB$48="Leve"),CONCATENATE("R6C",'Mapa final'!$P$48),"")</f>
        <v/>
      </c>
      <c r="K51" s="76" t="str">
        <f>IF(AND('Mapa final'!$Z$49="Muy Baja",'Mapa final'!$AB$49="Leve"),CONCATENATE("R6C",'Mapa final'!$P$49),"")</f>
        <v/>
      </c>
      <c r="L51" s="76" t="str">
        <f>IF(AND('Mapa final'!$Z$50="Muy Baja",'Mapa final'!$AB$50="Leve"),CONCATENATE("R6C",'Mapa final'!$P$50),"")</f>
        <v/>
      </c>
      <c r="M51" s="76" t="str">
        <f>IF(AND('Mapa final'!$Z$51="Muy Baja",'Mapa final'!$AB$51="Leve"),CONCATENATE("R6C",'Mapa final'!$P$51),"")</f>
        <v/>
      </c>
      <c r="N51" s="76" t="str">
        <f>IF(AND('Mapa final'!$Z$52="Muy Baja",'Mapa final'!$AB$52="Leve"),CONCATENATE("R6C",'Mapa final'!$P$52),"")</f>
        <v/>
      </c>
      <c r="O51" s="77" t="str">
        <f>IF(AND('Mapa final'!$Z$53="Muy Baja",'Mapa final'!$AB$53="Leve"),CONCATENATE("R6C",'Mapa final'!$P$53),"")</f>
        <v/>
      </c>
      <c r="P51" s="75" t="str">
        <f>IF(AND('Mapa final'!$Z$48="Muy Baja",'Mapa final'!$AB$48="Menor"),CONCATENATE("R6C",'Mapa final'!$P$48),"")</f>
        <v/>
      </c>
      <c r="Q51" s="76" t="str">
        <f>IF(AND('Mapa final'!$Z$49="Muy Baja",'Mapa final'!$AB$49="Menor"),CONCATENATE("R6C",'Mapa final'!$P$49),"")</f>
        <v/>
      </c>
      <c r="R51" s="76" t="str">
        <f>IF(AND('Mapa final'!$Z$50="Muy Baja",'Mapa final'!$AB$50="Menor"),CONCATENATE("R6C",'Mapa final'!$P$50),"")</f>
        <v/>
      </c>
      <c r="S51" s="76" t="str">
        <f>IF(AND('Mapa final'!$Z$51="Muy Baja",'Mapa final'!$AB$51="Menor"),CONCATENATE("R6C",'Mapa final'!$P$51),"")</f>
        <v/>
      </c>
      <c r="T51" s="76" t="str">
        <f>IF(AND('Mapa final'!$Z$52="Muy Baja",'Mapa final'!$AB$52="Menor"),CONCATENATE("R6C",'Mapa final'!$P$52),"")</f>
        <v/>
      </c>
      <c r="U51" s="77" t="str">
        <f>IF(AND('Mapa final'!$Z$53="Muy Baja",'Mapa final'!$AB$53="Menor"),CONCATENATE("R6C",'Mapa final'!$P$53),"")</f>
        <v/>
      </c>
      <c r="V51" s="66" t="str">
        <f>IF(AND('Mapa final'!$Z$48="Muy Baja",'Mapa final'!$AB$48="Moderado"),CONCATENATE("R6C",'Mapa final'!$P$48),"")</f>
        <v/>
      </c>
      <c r="W51" s="67" t="str">
        <f>IF(AND('Mapa final'!$Z$49="Muy Baja",'Mapa final'!$AB$49="Moderado"),CONCATENATE("R6C",'Mapa final'!$P$49),"")</f>
        <v/>
      </c>
      <c r="X51" s="67" t="str">
        <f>IF(AND('Mapa final'!$Z$50="Muy Baja",'Mapa final'!$AB$50="Moderado"),CONCATENATE("R6C",'Mapa final'!$P$50),"")</f>
        <v/>
      </c>
      <c r="Y51" s="67" t="str">
        <f>IF(AND('Mapa final'!$Z$51="Muy Baja",'Mapa final'!$AB$51="Moderado"),CONCATENATE("R6C",'Mapa final'!$P$51),"")</f>
        <v/>
      </c>
      <c r="Z51" s="67" t="str">
        <f>IF(AND('Mapa final'!$Z$52="Muy Baja",'Mapa final'!$AB$52="Moderado"),CONCATENATE("R6C",'Mapa final'!$P$52),"")</f>
        <v/>
      </c>
      <c r="AA51" s="68" t="str">
        <f>IF(AND('Mapa final'!$Z$53="Muy Baja",'Mapa final'!$AB$53="Moderado"),CONCATENATE("R6C",'Mapa final'!$P$53),"")</f>
        <v/>
      </c>
      <c r="AB51" s="50" t="str">
        <f>IF(AND('Mapa final'!$Z$48="Muy Baja",'Mapa final'!$AB$48="Mayor"),CONCATENATE("R6C",'Mapa final'!$P$48),"")</f>
        <v/>
      </c>
      <c r="AC51" s="51" t="str">
        <f>IF(AND('Mapa final'!$Z$49="Muy Baja",'Mapa final'!$AB$49="Mayor"),CONCATENATE("R6C",'Mapa final'!$P$49),"")</f>
        <v/>
      </c>
      <c r="AD51" s="56" t="str">
        <f>IF(AND('Mapa final'!$Z$50="Muy Baja",'Mapa final'!$AB$50="Mayor"),CONCATENATE("R6C",'Mapa final'!$P$50),"")</f>
        <v/>
      </c>
      <c r="AE51" s="56" t="str">
        <f>IF(AND('Mapa final'!$Z$51="Muy Baja",'Mapa final'!$AB$51="Mayor"),CONCATENATE("R6C",'Mapa final'!$P$51),"")</f>
        <v/>
      </c>
      <c r="AF51" s="56" t="str">
        <f>IF(AND('Mapa final'!$Z$52="Muy Baja",'Mapa final'!$AB$52="Mayor"),CONCATENATE("R6C",'Mapa final'!$P$52),"")</f>
        <v/>
      </c>
      <c r="AG51" s="52" t="str">
        <f>IF(AND('Mapa final'!$Z$53="Muy Baja",'Mapa final'!$AB$53="Mayor"),CONCATENATE("R6C",'Mapa final'!$P$53),"")</f>
        <v/>
      </c>
      <c r="AH51" s="53" t="str">
        <f>IF(AND('Mapa final'!$Z$48="Muy Baja",'Mapa final'!$AB$48="Catastrófico"),CONCATENATE("R6C",'Mapa final'!$P$48),"")</f>
        <v/>
      </c>
      <c r="AI51" s="54" t="str">
        <f>IF(AND('Mapa final'!$Z$49="Muy Baja",'Mapa final'!$AB$49="Catastrófico"),CONCATENATE("R6C",'Mapa final'!$P$49),"")</f>
        <v/>
      </c>
      <c r="AJ51" s="54" t="str">
        <f>IF(AND('Mapa final'!$Z$50="Muy Baja",'Mapa final'!$AB$50="Catastrófico"),CONCATENATE("R6C",'Mapa final'!$P$50),"")</f>
        <v/>
      </c>
      <c r="AK51" s="54" t="str">
        <f>IF(AND('Mapa final'!$Z$51="Muy Baja",'Mapa final'!$AB$51="Catastrófico"),CONCATENATE("R6C",'Mapa final'!$P$51),"")</f>
        <v/>
      </c>
      <c r="AL51" s="54" t="str">
        <f>IF(AND('Mapa final'!$Z$52="Muy Baja",'Mapa final'!$AB$52="Catastrófico"),CONCATENATE("R6C",'Mapa final'!$P$52),"")</f>
        <v/>
      </c>
      <c r="AM51" s="55" t="str">
        <f>IF(AND('Mapa final'!$Z$53="Muy Baja",'Mapa final'!$AB$53="Catastrófico"),CONCATENATE("R6C",'Mapa final'!$P$53),"")</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x14ac:dyDescent="0.25">
      <c r="A52" s="82"/>
      <c r="B52" s="222"/>
      <c r="C52" s="222"/>
      <c r="D52" s="223"/>
      <c r="E52" s="323"/>
      <c r="F52" s="324"/>
      <c r="G52" s="324"/>
      <c r="H52" s="324"/>
      <c r="I52" s="339"/>
      <c r="J52" s="75" t="str">
        <f>IF(AND('Mapa final'!$Z$54="Muy Baja",'Mapa final'!$AB$54="Leve"),CONCATENATE("R7C",'Mapa final'!$P$54),"")</f>
        <v/>
      </c>
      <c r="K52" s="76" t="str">
        <f>IF(AND('Mapa final'!$Z$55="Muy Baja",'Mapa final'!$AB$55="Leve"),CONCATENATE("R7C",'Mapa final'!$P$55),"")</f>
        <v/>
      </c>
      <c r="L52" s="76" t="str">
        <f>IF(AND('Mapa final'!$Z$56="Muy Baja",'Mapa final'!$AB$56="Leve"),CONCATENATE("R7C",'Mapa final'!$P$56),"")</f>
        <v/>
      </c>
      <c r="M52" s="76" t="str">
        <f>IF(AND('Mapa final'!$Z$57="Muy Baja",'Mapa final'!$AB$57="Leve"),CONCATENATE("R7C",'Mapa final'!$P$57),"")</f>
        <v/>
      </c>
      <c r="N52" s="76" t="str">
        <f>IF(AND('Mapa final'!$Z$58="Muy Baja",'Mapa final'!$AB$58="Leve"),CONCATENATE("R7C",'Mapa final'!$P$58),"")</f>
        <v/>
      </c>
      <c r="O52" s="77" t="str">
        <f>IF(AND('Mapa final'!$Z$59="Muy Baja",'Mapa final'!$AB$59="Leve"),CONCATENATE("R7C",'Mapa final'!$P$59),"")</f>
        <v/>
      </c>
      <c r="P52" s="75" t="str">
        <f>IF(AND('Mapa final'!$Z$54="Muy Baja",'Mapa final'!$AB$54="Menor"),CONCATENATE("R7C",'Mapa final'!$P$54),"")</f>
        <v/>
      </c>
      <c r="Q52" s="76" t="str">
        <f>IF(AND('Mapa final'!$Z$55="Muy Baja",'Mapa final'!$AB$55="Menor"),CONCATENATE("R7C",'Mapa final'!$P$55),"")</f>
        <v/>
      </c>
      <c r="R52" s="76" t="str">
        <f>IF(AND('Mapa final'!$Z$56="Muy Baja",'Mapa final'!$AB$56="Menor"),CONCATENATE("R7C",'Mapa final'!$P$56),"")</f>
        <v/>
      </c>
      <c r="S52" s="76" t="str">
        <f>IF(AND('Mapa final'!$Z$57="Muy Baja",'Mapa final'!$AB$57="Menor"),CONCATENATE("R7C",'Mapa final'!$P$57),"")</f>
        <v/>
      </c>
      <c r="T52" s="76" t="str">
        <f>IF(AND('Mapa final'!$Z$58="Muy Baja",'Mapa final'!$AB$58="Menor"),CONCATENATE("R7C",'Mapa final'!$P$58),"")</f>
        <v/>
      </c>
      <c r="U52" s="77" t="str">
        <f>IF(AND('Mapa final'!$Z$59="Muy Baja",'Mapa final'!$AB$59="Menor"),CONCATENATE("R7C",'Mapa final'!$P$59),"")</f>
        <v/>
      </c>
      <c r="V52" s="66" t="str">
        <f>IF(AND('Mapa final'!$Z$54="Muy Baja",'Mapa final'!$AB$54="Moderado"),CONCATENATE("R7C",'Mapa final'!$P$54),"")</f>
        <v/>
      </c>
      <c r="W52" s="67" t="str">
        <f>IF(AND('Mapa final'!$Z$55="Muy Baja",'Mapa final'!$AB$55="Moderado"),CONCATENATE("R7C",'Mapa final'!$P$55),"")</f>
        <v/>
      </c>
      <c r="X52" s="67" t="str">
        <f>IF(AND('Mapa final'!$Z$56="Muy Baja",'Mapa final'!$AB$56="Moderado"),CONCATENATE("R7C",'Mapa final'!$P$56),"")</f>
        <v/>
      </c>
      <c r="Y52" s="67" t="str">
        <f>IF(AND('Mapa final'!$Z$57="Muy Baja",'Mapa final'!$AB$57="Moderado"),CONCATENATE("R7C",'Mapa final'!$P$57),"")</f>
        <v/>
      </c>
      <c r="Z52" s="67" t="str">
        <f>IF(AND('Mapa final'!$Z$58="Muy Baja",'Mapa final'!$AB$58="Moderado"),CONCATENATE("R7C",'Mapa final'!$P$58),"")</f>
        <v/>
      </c>
      <c r="AA52" s="68" t="str">
        <f>IF(AND('Mapa final'!$Z$59="Muy Baja",'Mapa final'!$AB$59="Moderado"),CONCATENATE("R7C",'Mapa final'!$P$59),"")</f>
        <v/>
      </c>
      <c r="AB52" s="50" t="str">
        <f>IF(AND('Mapa final'!$Z$54="Muy Baja",'Mapa final'!$AB$54="Mayor"),CONCATENATE("R7C",'Mapa final'!$P$54),"")</f>
        <v/>
      </c>
      <c r="AC52" s="51" t="str">
        <f>IF(AND('Mapa final'!$Z$55="Muy Baja",'Mapa final'!$AB$55="Mayor"),CONCATENATE("R7C",'Mapa final'!$P$55),"")</f>
        <v/>
      </c>
      <c r="AD52" s="56" t="str">
        <f>IF(AND('Mapa final'!$Z$56="Muy Baja",'Mapa final'!$AB$56="Mayor"),CONCATENATE("R7C",'Mapa final'!$P$56),"")</f>
        <v/>
      </c>
      <c r="AE52" s="56" t="str">
        <f>IF(AND('Mapa final'!$Z$57="Muy Baja",'Mapa final'!$AB$57="Mayor"),CONCATENATE("R7C",'Mapa final'!$P$57),"")</f>
        <v/>
      </c>
      <c r="AF52" s="56" t="str">
        <f>IF(AND('Mapa final'!$Z$58="Muy Baja",'Mapa final'!$AB$58="Mayor"),CONCATENATE("R7C",'Mapa final'!$P$58),"")</f>
        <v/>
      </c>
      <c r="AG52" s="52" t="str">
        <f>IF(AND('Mapa final'!$Z$59="Muy Baja",'Mapa final'!$AB$59="Mayor"),CONCATENATE("R7C",'Mapa final'!$P$59),"")</f>
        <v/>
      </c>
      <c r="AH52" s="53" t="str">
        <f>IF(AND('Mapa final'!$Z$54="Muy Baja",'Mapa final'!$AB$54="Catastrófico"),CONCATENATE("R7C",'Mapa final'!$P$54),"")</f>
        <v/>
      </c>
      <c r="AI52" s="54" t="str">
        <f>IF(AND('Mapa final'!$Z$55="Muy Baja",'Mapa final'!$AB$55="Catastrófico"),CONCATENATE("R7C",'Mapa final'!$P$55),"")</f>
        <v/>
      </c>
      <c r="AJ52" s="54" t="str">
        <f>IF(AND('Mapa final'!$Z$56="Muy Baja",'Mapa final'!$AB$56="Catastrófico"),CONCATENATE("R7C",'Mapa final'!$P$56),"")</f>
        <v/>
      </c>
      <c r="AK52" s="54" t="str">
        <f>IF(AND('Mapa final'!$Z$57="Muy Baja",'Mapa final'!$AB$57="Catastrófico"),CONCATENATE("R7C",'Mapa final'!$P$57),"")</f>
        <v/>
      </c>
      <c r="AL52" s="54" t="str">
        <f>IF(AND('Mapa final'!$Z$58="Muy Baja",'Mapa final'!$AB$58="Catastrófico"),CONCATENATE("R7C",'Mapa final'!$P$58),"")</f>
        <v/>
      </c>
      <c r="AM52" s="55" t="str">
        <f>IF(AND('Mapa final'!$Z$59="Muy Baja",'Mapa final'!$AB$59="Catastrófico"),CONCATENATE("R7C",'Mapa final'!$P$59),"")</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222"/>
      <c r="C53" s="222"/>
      <c r="D53" s="223"/>
      <c r="E53" s="323"/>
      <c r="F53" s="324"/>
      <c r="G53" s="324"/>
      <c r="H53" s="324"/>
      <c r="I53" s="339"/>
      <c r="J53" s="75" t="str">
        <f>IF(AND('Mapa final'!$Z$60="Muy Baja",'Mapa final'!$AB$60="Leve"),CONCATENATE("R8C",'Mapa final'!$P$60),"")</f>
        <v/>
      </c>
      <c r="K53" s="76" t="str">
        <f>IF(AND('Mapa final'!$Z$61="Muy Baja",'Mapa final'!$AB$61="Leve"),CONCATENATE("R8C",'Mapa final'!$P$61),"")</f>
        <v/>
      </c>
      <c r="L53" s="76" t="str">
        <f>IF(AND('Mapa final'!$Z$62="Muy Baja",'Mapa final'!$AB$62="Leve"),CONCATENATE("R8C",'Mapa final'!$P$62),"")</f>
        <v/>
      </c>
      <c r="M53" s="76" t="str">
        <f>IF(AND('Mapa final'!$Z$63="Muy Baja",'Mapa final'!$AB$63="Leve"),CONCATENATE("R8C",'Mapa final'!$P$63),"")</f>
        <v/>
      </c>
      <c r="N53" s="76" t="str">
        <f>IF(AND('Mapa final'!$Z$64="Muy Baja",'Mapa final'!$AB$64="Leve"),CONCATENATE("R8C",'Mapa final'!$P$64),"")</f>
        <v/>
      </c>
      <c r="O53" s="77" t="str">
        <f>IF(AND('Mapa final'!$Z$65="Muy Baja",'Mapa final'!$AB$65="Leve"),CONCATENATE("R8C",'Mapa final'!$P$65),"")</f>
        <v/>
      </c>
      <c r="P53" s="75" t="str">
        <f>IF(AND('Mapa final'!$Z$60="Muy Baja",'Mapa final'!$AB$60="Menor"),CONCATENATE("R8C",'Mapa final'!$P$60),"")</f>
        <v/>
      </c>
      <c r="Q53" s="76" t="str">
        <f>IF(AND('Mapa final'!$Z$61="Muy Baja",'Mapa final'!$AB$61="Menor"),CONCATENATE("R8C",'Mapa final'!$P$61),"")</f>
        <v/>
      </c>
      <c r="R53" s="76" t="str">
        <f>IF(AND('Mapa final'!$Z$62="Muy Baja",'Mapa final'!$AB$62="Menor"),CONCATENATE("R8C",'Mapa final'!$P$62),"")</f>
        <v/>
      </c>
      <c r="S53" s="76" t="str">
        <f>IF(AND('Mapa final'!$Z$63="Muy Baja",'Mapa final'!$AB$63="Menor"),CONCATENATE("R8C",'Mapa final'!$P$63),"")</f>
        <v/>
      </c>
      <c r="T53" s="76" t="str">
        <f>IF(AND('Mapa final'!$Z$64="Muy Baja",'Mapa final'!$AB$64="Menor"),CONCATENATE("R8C",'Mapa final'!$P$64),"")</f>
        <v/>
      </c>
      <c r="U53" s="77" t="str">
        <f>IF(AND('Mapa final'!$Z$65="Muy Baja",'Mapa final'!$AB$65="Menor"),CONCATENATE("R8C",'Mapa final'!$P$65),"")</f>
        <v/>
      </c>
      <c r="V53" s="66" t="str">
        <f>IF(AND('Mapa final'!$Z$60="Muy Baja",'Mapa final'!$AB$60="Moderado"),CONCATENATE("R8C",'Mapa final'!$P$60),"")</f>
        <v/>
      </c>
      <c r="W53" s="67" t="str">
        <f>IF(AND('Mapa final'!$Z$61="Muy Baja",'Mapa final'!$AB$61="Moderado"),CONCATENATE("R8C",'Mapa final'!$P$61),"")</f>
        <v/>
      </c>
      <c r="X53" s="67" t="str">
        <f>IF(AND('Mapa final'!$Z$62="Muy Baja",'Mapa final'!$AB$62="Moderado"),CONCATENATE("R8C",'Mapa final'!$P$62),"")</f>
        <v/>
      </c>
      <c r="Y53" s="67" t="str">
        <f>IF(AND('Mapa final'!$Z$63="Muy Baja",'Mapa final'!$AB$63="Moderado"),CONCATENATE("R8C",'Mapa final'!$P$63),"")</f>
        <v/>
      </c>
      <c r="Z53" s="67" t="str">
        <f>IF(AND('Mapa final'!$Z$64="Muy Baja",'Mapa final'!$AB$64="Moderado"),CONCATENATE("R8C",'Mapa final'!$P$64),"")</f>
        <v/>
      </c>
      <c r="AA53" s="68" t="str">
        <f>IF(AND('Mapa final'!$Z$65="Muy Baja",'Mapa final'!$AB$65="Moderado"),CONCATENATE("R8C",'Mapa final'!$P$65),"")</f>
        <v/>
      </c>
      <c r="AB53" s="50" t="str">
        <f>IF(AND('Mapa final'!$Z$60="Muy Baja",'Mapa final'!$AB$60="Mayor"),CONCATENATE("R8C",'Mapa final'!$P$60),"")</f>
        <v/>
      </c>
      <c r="AC53" s="51" t="str">
        <f>IF(AND('Mapa final'!$Z$61="Muy Baja",'Mapa final'!$AB$61="Mayor"),CONCATENATE("R8C",'Mapa final'!$P$61),"")</f>
        <v/>
      </c>
      <c r="AD53" s="56" t="str">
        <f>IF(AND('Mapa final'!$Z$62="Muy Baja",'Mapa final'!$AB$62="Mayor"),CONCATENATE("R8C",'Mapa final'!$P$62),"")</f>
        <v/>
      </c>
      <c r="AE53" s="56" t="str">
        <f>IF(AND('Mapa final'!$Z$63="Muy Baja",'Mapa final'!$AB$63="Mayor"),CONCATENATE("R8C",'Mapa final'!$P$63),"")</f>
        <v/>
      </c>
      <c r="AF53" s="56" t="str">
        <f>IF(AND('Mapa final'!$Z$64="Muy Baja",'Mapa final'!$AB$64="Mayor"),CONCATENATE("R8C",'Mapa final'!$P$64),"")</f>
        <v/>
      </c>
      <c r="AG53" s="52" t="str">
        <f>IF(AND('Mapa final'!$Z$65="Muy Baja",'Mapa final'!$AB$65="Mayor"),CONCATENATE("R8C",'Mapa final'!$P$65),"")</f>
        <v/>
      </c>
      <c r="AH53" s="53" t="str">
        <f>IF(AND('Mapa final'!$Z$60="Muy Baja",'Mapa final'!$AB$60="Catastrófico"),CONCATENATE("R8C",'Mapa final'!$P$60),"")</f>
        <v/>
      </c>
      <c r="AI53" s="54" t="str">
        <f>IF(AND('Mapa final'!$Z$61="Muy Baja",'Mapa final'!$AB$61="Catastrófico"),CONCATENATE("R8C",'Mapa final'!$P$61),"")</f>
        <v/>
      </c>
      <c r="AJ53" s="54" t="str">
        <f>IF(AND('Mapa final'!$Z$62="Muy Baja",'Mapa final'!$AB$62="Catastrófico"),CONCATENATE("R8C",'Mapa final'!$P$62),"")</f>
        <v/>
      </c>
      <c r="AK53" s="54" t="str">
        <f>IF(AND('Mapa final'!$Z$63="Muy Baja",'Mapa final'!$AB$63="Catastrófico"),CONCATENATE("R8C",'Mapa final'!$P$63),"")</f>
        <v/>
      </c>
      <c r="AL53" s="54" t="str">
        <f>IF(AND('Mapa final'!$Z$64="Muy Baja",'Mapa final'!$AB$64="Catastrófico"),CONCATENATE("R8C",'Mapa final'!$P$64),"")</f>
        <v/>
      </c>
      <c r="AM53" s="55" t="str">
        <f>IF(AND('Mapa final'!$Z$65="Muy Baja",'Mapa final'!$AB$65="Catastrófico"),CONCATENATE("R8C",'Mapa final'!$P$65),"")</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222"/>
      <c r="C54" s="222"/>
      <c r="D54" s="223"/>
      <c r="E54" s="323"/>
      <c r="F54" s="324"/>
      <c r="G54" s="324"/>
      <c r="H54" s="324"/>
      <c r="I54" s="339"/>
      <c r="J54" s="75" t="str">
        <f>IF(AND('Mapa final'!$Z$66="Muy Baja",'Mapa final'!$AB$66="Leve"),CONCATENATE("R9C",'Mapa final'!$P$66),"")</f>
        <v/>
      </c>
      <c r="K54" s="76" t="str">
        <f>IF(AND('Mapa final'!$Z$67="Muy Baja",'Mapa final'!$AB$67="Leve"),CONCATENATE("R9C",'Mapa final'!$P$67),"")</f>
        <v/>
      </c>
      <c r="L54" s="76" t="str">
        <f>IF(AND('Mapa final'!$Z$68="Muy Baja",'Mapa final'!$AB$68="Leve"),CONCATENATE("R9C",'Mapa final'!$P$68),"")</f>
        <v/>
      </c>
      <c r="M54" s="76" t="str">
        <f>IF(AND('Mapa final'!$Z$69="Muy Baja",'Mapa final'!$AB$69="Leve"),CONCATENATE("R9C",'Mapa final'!$P$69),"")</f>
        <v/>
      </c>
      <c r="N54" s="76" t="str">
        <f>IF(AND('Mapa final'!$Z$70="Muy Baja",'Mapa final'!$AB$70="Leve"),CONCATENATE("R9C",'Mapa final'!$P$70),"")</f>
        <v/>
      </c>
      <c r="O54" s="77" t="str">
        <f>IF(AND('Mapa final'!$Z$71="Muy Baja",'Mapa final'!$AB$71="Leve"),CONCATENATE("R9C",'Mapa final'!$P$71),"")</f>
        <v/>
      </c>
      <c r="P54" s="75" t="str">
        <f>IF(AND('Mapa final'!$Z$66="Muy Baja",'Mapa final'!$AB$66="Menor"),CONCATENATE("R9C",'Mapa final'!$P$66),"")</f>
        <v/>
      </c>
      <c r="Q54" s="76" t="str">
        <f>IF(AND('Mapa final'!$Z$67="Muy Baja",'Mapa final'!$AB$67="Menor"),CONCATENATE("R9C",'Mapa final'!$P$67),"")</f>
        <v/>
      </c>
      <c r="R54" s="76" t="str">
        <f>IF(AND('Mapa final'!$Z$68="Muy Baja",'Mapa final'!$AB$68="Menor"),CONCATENATE("R9C",'Mapa final'!$P$68),"")</f>
        <v/>
      </c>
      <c r="S54" s="76" t="str">
        <f>IF(AND('Mapa final'!$Z$69="Muy Baja",'Mapa final'!$AB$69="Menor"),CONCATENATE("R9C",'Mapa final'!$P$69),"")</f>
        <v/>
      </c>
      <c r="T54" s="76" t="str">
        <f>IF(AND('Mapa final'!$Z$70="Muy Baja",'Mapa final'!$AB$70="Menor"),CONCATENATE("R9C",'Mapa final'!$P$70),"")</f>
        <v/>
      </c>
      <c r="U54" s="77" t="str">
        <f>IF(AND('Mapa final'!$Z$71="Muy Baja",'Mapa final'!$AB$71="Menor"),CONCATENATE("R9C",'Mapa final'!$P$71),"")</f>
        <v/>
      </c>
      <c r="V54" s="66" t="str">
        <f>IF(AND('Mapa final'!$Z$66="Muy Baja",'Mapa final'!$AB$66="Moderado"),CONCATENATE("R9C",'Mapa final'!$P$66),"")</f>
        <v/>
      </c>
      <c r="W54" s="67" t="str">
        <f>IF(AND('Mapa final'!$Z$67="Muy Baja",'Mapa final'!$AB$67="Moderado"),CONCATENATE("R9C",'Mapa final'!$P$67),"")</f>
        <v/>
      </c>
      <c r="X54" s="67" t="str">
        <f>IF(AND('Mapa final'!$Z$68="Muy Baja",'Mapa final'!$AB$68="Moderado"),CONCATENATE("R9C",'Mapa final'!$P$68),"")</f>
        <v/>
      </c>
      <c r="Y54" s="67" t="str">
        <f>IF(AND('Mapa final'!$Z$69="Muy Baja",'Mapa final'!$AB$69="Moderado"),CONCATENATE("R9C",'Mapa final'!$P$69),"")</f>
        <v/>
      </c>
      <c r="Z54" s="67" t="str">
        <f>IF(AND('Mapa final'!$Z$70="Muy Baja",'Mapa final'!$AB$70="Moderado"),CONCATENATE("R9C",'Mapa final'!$P$70),"")</f>
        <v/>
      </c>
      <c r="AA54" s="68" t="str">
        <f>IF(AND('Mapa final'!$Z$71="Muy Baja",'Mapa final'!$AB$71="Moderado"),CONCATENATE("R9C",'Mapa final'!$P$71),"")</f>
        <v/>
      </c>
      <c r="AB54" s="50" t="str">
        <f>IF(AND('Mapa final'!$Z$66="Muy Baja",'Mapa final'!$AB$66="Mayor"),CONCATENATE("R9C",'Mapa final'!$P$66),"")</f>
        <v/>
      </c>
      <c r="AC54" s="51" t="str">
        <f>IF(AND('Mapa final'!$Z$67="Muy Baja",'Mapa final'!$AB$67="Mayor"),CONCATENATE("R9C",'Mapa final'!$P$67),"")</f>
        <v/>
      </c>
      <c r="AD54" s="56" t="str">
        <f>IF(AND('Mapa final'!$Z$68="Muy Baja",'Mapa final'!$AB$68="Mayor"),CONCATENATE("R9C",'Mapa final'!$P$68),"")</f>
        <v/>
      </c>
      <c r="AE54" s="56" t="str">
        <f>IF(AND('Mapa final'!$Z$69="Muy Baja",'Mapa final'!$AB$69="Mayor"),CONCATENATE("R9C",'Mapa final'!$P$69),"")</f>
        <v/>
      </c>
      <c r="AF54" s="56" t="str">
        <f>IF(AND('Mapa final'!$Z$70="Muy Baja",'Mapa final'!$AB$70="Mayor"),CONCATENATE("R9C",'Mapa final'!$P$70),"")</f>
        <v/>
      </c>
      <c r="AG54" s="52" t="str">
        <f>IF(AND('Mapa final'!$Z$71="Muy Baja",'Mapa final'!$AB$71="Mayor"),CONCATENATE("R9C",'Mapa final'!$P$71),"")</f>
        <v/>
      </c>
      <c r="AH54" s="53" t="str">
        <f>IF(AND('Mapa final'!$Z$66="Muy Baja",'Mapa final'!$AB$66="Catastrófico"),CONCATENATE("R9C",'Mapa final'!$P$66),"")</f>
        <v/>
      </c>
      <c r="AI54" s="54" t="str">
        <f>IF(AND('Mapa final'!$Z$67="Muy Baja",'Mapa final'!$AB$67="Catastrófico"),CONCATENATE("R9C",'Mapa final'!$P$67),"")</f>
        <v/>
      </c>
      <c r="AJ54" s="54" t="str">
        <f>IF(AND('Mapa final'!$Z$68="Muy Baja",'Mapa final'!$AB$68="Catastrófico"),CONCATENATE("R9C",'Mapa final'!$P$68),"")</f>
        <v/>
      </c>
      <c r="AK54" s="54" t="str">
        <f>IF(AND('Mapa final'!$Z$69="Muy Baja",'Mapa final'!$AB$69="Catastrófico"),CONCATENATE("R9C",'Mapa final'!$P$69),"")</f>
        <v/>
      </c>
      <c r="AL54" s="54" t="str">
        <f>IF(AND('Mapa final'!$Z$70="Muy Baja",'Mapa final'!$AB$70="Catastrófico"),CONCATENATE("R9C",'Mapa final'!$P$70),"")</f>
        <v/>
      </c>
      <c r="AM54" s="55" t="str">
        <f>IF(AND('Mapa final'!$Z$71="Muy Baja",'Mapa final'!$AB$71="Catastrófico"),CONCATENATE("R9C",'Mapa final'!$P$71),"")</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x14ac:dyDescent="0.3">
      <c r="A55" s="82"/>
      <c r="B55" s="222"/>
      <c r="C55" s="222"/>
      <c r="D55" s="223"/>
      <c r="E55" s="325"/>
      <c r="F55" s="326"/>
      <c r="G55" s="326"/>
      <c r="H55" s="326"/>
      <c r="I55" s="340"/>
      <c r="J55" s="78" t="str">
        <f>IF(AND('Mapa final'!$Z$72="Muy Baja",'Mapa final'!$AB$72="Leve"),CONCATENATE("R10C",'Mapa final'!$P$72),"")</f>
        <v/>
      </c>
      <c r="K55" s="79" t="str">
        <f>IF(AND('Mapa final'!$Z$73="Muy Baja",'Mapa final'!$AB$73="Leve"),CONCATENATE("R10C",'Mapa final'!$P$73),"")</f>
        <v/>
      </c>
      <c r="L55" s="79" t="str">
        <f>IF(AND('Mapa final'!$Z$74="Muy Baja",'Mapa final'!$AB$74="Leve"),CONCATENATE("R10C",'Mapa final'!$P$74),"")</f>
        <v/>
      </c>
      <c r="M55" s="79" t="str">
        <f>IF(AND('Mapa final'!$Z$75="Muy Baja",'Mapa final'!$AB$75="Leve"),CONCATENATE("R10C",'Mapa final'!$P$75),"")</f>
        <v/>
      </c>
      <c r="N55" s="79" t="str">
        <f>IF(AND('Mapa final'!$Z$76="Muy Baja",'Mapa final'!$AB$76="Leve"),CONCATENATE("R10C",'Mapa final'!$P$76),"")</f>
        <v/>
      </c>
      <c r="O55" s="80" t="str">
        <f>IF(AND('Mapa final'!$Z$77="Muy Baja",'Mapa final'!$AB$77="Leve"),CONCATENATE("R10C",'Mapa final'!$P$77),"")</f>
        <v/>
      </c>
      <c r="P55" s="78" t="str">
        <f>IF(AND('Mapa final'!$Z$72="Muy Baja",'Mapa final'!$AB$72="Menor"),CONCATENATE("R10C",'Mapa final'!$P$72),"")</f>
        <v/>
      </c>
      <c r="Q55" s="79" t="str">
        <f>IF(AND('Mapa final'!$Z$73="Muy Baja",'Mapa final'!$AB$73="Menor"),CONCATENATE("R10C",'Mapa final'!$P$73),"")</f>
        <v/>
      </c>
      <c r="R55" s="79" t="str">
        <f>IF(AND('Mapa final'!$Z$74="Muy Baja",'Mapa final'!$AB$74="Menor"),CONCATENATE("R10C",'Mapa final'!$P$74),"")</f>
        <v/>
      </c>
      <c r="S55" s="79" t="str">
        <f>IF(AND('Mapa final'!$Z$75="Muy Baja",'Mapa final'!$AB$75="Menor"),CONCATENATE("R10C",'Mapa final'!$P$75),"")</f>
        <v/>
      </c>
      <c r="T55" s="79" t="str">
        <f>IF(AND('Mapa final'!$Z$76="Muy Baja",'Mapa final'!$AB$76="Menor"),CONCATENATE("R10C",'Mapa final'!$P$76),"")</f>
        <v/>
      </c>
      <c r="U55" s="80" t="str">
        <f>IF(AND('Mapa final'!$Z$77="Muy Baja",'Mapa final'!$AB$77="Menor"),CONCATENATE("R10C",'Mapa final'!$P$77),"")</f>
        <v/>
      </c>
      <c r="V55" s="69" t="str">
        <f>IF(AND('Mapa final'!$Z$72="Muy Baja",'Mapa final'!$AB$72="Moderado"),CONCATENATE("R10C",'Mapa final'!$P$72),"")</f>
        <v/>
      </c>
      <c r="W55" s="70" t="str">
        <f>IF(AND('Mapa final'!$Z$73="Muy Baja",'Mapa final'!$AB$73="Moderado"),CONCATENATE("R10C",'Mapa final'!$P$73),"")</f>
        <v/>
      </c>
      <c r="X55" s="70" t="str">
        <f>IF(AND('Mapa final'!$Z$74="Muy Baja",'Mapa final'!$AB$74="Moderado"),CONCATENATE("R10C",'Mapa final'!$P$74),"")</f>
        <v/>
      </c>
      <c r="Y55" s="70" t="str">
        <f>IF(AND('Mapa final'!$Z$75="Muy Baja",'Mapa final'!$AB$75="Moderado"),CONCATENATE("R10C",'Mapa final'!$P$75),"")</f>
        <v/>
      </c>
      <c r="Z55" s="70" t="str">
        <f>IF(AND('Mapa final'!$Z$76="Muy Baja",'Mapa final'!$AB$76="Moderado"),CONCATENATE("R10C",'Mapa final'!$P$76),"")</f>
        <v/>
      </c>
      <c r="AA55" s="71" t="str">
        <f>IF(AND('Mapa final'!$Z$77="Muy Baja",'Mapa final'!$AB$77="Moderado"),CONCATENATE("R10C",'Mapa final'!$P$77),"")</f>
        <v/>
      </c>
      <c r="AB55" s="57" t="str">
        <f>IF(AND('Mapa final'!$Z$72="Muy Baja",'Mapa final'!$AB$72="Mayor"),CONCATENATE("R10C",'Mapa final'!$P$72),"")</f>
        <v/>
      </c>
      <c r="AC55" s="58" t="str">
        <f>IF(AND('Mapa final'!$Z$73="Muy Baja",'Mapa final'!$AB$73="Mayor"),CONCATENATE("R10C",'Mapa final'!$P$73),"")</f>
        <v/>
      </c>
      <c r="AD55" s="58" t="str">
        <f>IF(AND('Mapa final'!$Z$74="Muy Baja",'Mapa final'!$AB$74="Mayor"),CONCATENATE("R10C",'Mapa final'!$P$74),"")</f>
        <v/>
      </c>
      <c r="AE55" s="58" t="str">
        <f>IF(AND('Mapa final'!$Z$75="Muy Baja",'Mapa final'!$AB$75="Mayor"),CONCATENATE("R10C",'Mapa final'!$P$75),"")</f>
        <v/>
      </c>
      <c r="AF55" s="58" t="str">
        <f>IF(AND('Mapa final'!$Z$76="Muy Baja",'Mapa final'!$AB$76="Mayor"),CONCATENATE("R10C",'Mapa final'!$P$76),"")</f>
        <v/>
      </c>
      <c r="AG55" s="59" t="str">
        <f>IF(AND('Mapa final'!$Z$77="Muy Baja",'Mapa final'!$AB$77="Mayor"),CONCATENATE("R10C",'Mapa final'!$P$77),"")</f>
        <v/>
      </c>
      <c r="AH55" s="60" t="str">
        <f>IF(AND('Mapa final'!$Z$72="Muy Baja",'Mapa final'!$AB$72="Catastrófico"),CONCATENATE("R10C",'Mapa final'!$P$72),"")</f>
        <v/>
      </c>
      <c r="AI55" s="61" t="str">
        <f>IF(AND('Mapa final'!$Z$73="Muy Baja",'Mapa final'!$AB$73="Catastrófico"),CONCATENATE("R10C",'Mapa final'!$P$73),"")</f>
        <v/>
      </c>
      <c r="AJ55" s="61" t="str">
        <f>IF(AND('Mapa final'!$Z$74="Muy Baja",'Mapa final'!$AB$74="Catastrófico"),CONCATENATE("R10C",'Mapa final'!$P$74),"")</f>
        <v/>
      </c>
      <c r="AK55" s="61" t="str">
        <f>IF(AND('Mapa final'!$Z$75="Muy Baja",'Mapa final'!$AB$75="Catastrófico"),CONCATENATE("R10C",'Mapa final'!$P$75),"")</f>
        <v/>
      </c>
      <c r="AL55" s="61" t="str">
        <f>IF(AND('Mapa final'!$Z$76="Muy Baja",'Mapa final'!$AB$76="Catastrófico"),CONCATENATE("R10C",'Mapa final'!$P$76),"")</f>
        <v/>
      </c>
      <c r="AM55" s="62" t="str">
        <f>IF(AND('Mapa final'!$Z$77="Muy Baja",'Mapa final'!$AB$77="Catastrófico"),CONCATENATE("R10C",'Mapa final'!$P$77),"")</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319" t="s">
        <v>105</v>
      </c>
      <c r="K56" s="320"/>
      <c r="L56" s="320"/>
      <c r="M56" s="320"/>
      <c r="N56" s="320"/>
      <c r="O56" s="338"/>
      <c r="P56" s="319" t="s">
        <v>104</v>
      </c>
      <c r="Q56" s="320"/>
      <c r="R56" s="320"/>
      <c r="S56" s="320"/>
      <c r="T56" s="320"/>
      <c r="U56" s="338"/>
      <c r="V56" s="319" t="s">
        <v>103</v>
      </c>
      <c r="W56" s="320"/>
      <c r="X56" s="320"/>
      <c r="Y56" s="320"/>
      <c r="Z56" s="320"/>
      <c r="AA56" s="338"/>
      <c r="AB56" s="319" t="s">
        <v>102</v>
      </c>
      <c r="AC56" s="359"/>
      <c r="AD56" s="320"/>
      <c r="AE56" s="320"/>
      <c r="AF56" s="320"/>
      <c r="AG56" s="338"/>
      <c r="AH56" s="319" t="s">
        <v>101</v>
      </c>
      <c r="AI56" s="320"/>
      <c r="AJ56" s="320"/>
      <c r="AK56" s="320"/>
      <c r="AL56" s="320"/>
      <c r="AM56" s="338"/>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323"/>
      <c r="K57" s="324"/>
      <c r="L57" s="324"/>
      <c r="M57" s="324"/>
      <c r="N57" s="324"/>
      <c r="O57" s="339"/>
      <c r="P57" s="323"/>
      <c r="Q57" s="324"/>
      <c r="R57" s="324"/>
      <c r="S57" s="324"/>
      <c r="T57" s="324"/>
      <c r="U57" s="339"/>
      <c r="V57" s="323"/>
      <c r="W57" s="324"/>
      <c r="X57" s="324"/>
      <c r="Y57" s="324"/>
      <c r="Z57" s="324"/>
      <c r="AA57" s="339"/>
      <c r="AB57" s="323"/>
      <c r="AC57" s="324"/>
      <c r="AD57" s="324"/>
      <c r="AE57" s="324"/>
      <c r="AF57" s="324"/>
      <c r="AG57" s="339"/>
      <c r="AH57" s="323"/>
      <c r="AI57" s="324"/>
      <c r="AJ57" s="324"/>
      <c r="AK57" s="324"/>
      <c r="AL57" s="324"/>
      <c r="AM57" s="339"/>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323"/>
      <c r="K58" s="324"/>
      <c r="L58" s="324"/>
      <c r="M58" s="324"/>
      <c r="N58" s="324"/>
      <c r="O58" s="339"/>
      <c r="P58" s="323"/>
      <c r="Q58" s="324"/>
      <c r="R58" s="324"/>
      <c r="S58" s="324"/>
      <c r="T58" s="324"/>
      <c r="U58" s="339"/>
      <c r="V58" s="323"/>
      <c r="W58" s="324"/>
      <c r="X58" s="324"/>
      <c r="Y58" s="324"/>
      <c r="Z58" s="324"/>
      <c r="AA58" s="339"/>
      <c r="AB58" s="323"/>
      <c r="AC58" s="324"/>
      <c r="AD58" s="324"/>
      <c r="AE58" s="324"/>
      <c r="AF58" s="324"/>
      <c r="AG58" s="339"/>
      <c r="AH58" s="323"/>
      <c r="AI58" s="324"/>
      <c r="AJ58" s="324"/>
      <c r="AK58" s="324"/>
      <c r="AL58" s="324"/>
      <c r="AM58" s="339"/>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323"/>
      <c r="K59" s="324"/>
      <c r="L59" s="324"/>
      <c r="M59" s="324"/>
      <c r="N59" s="324"/>
      <c r="O59" s="339"/>
      <c r="P59" s="323"/>
      <c r="Q59" s="324"/>
      <c r="R59" s="324"/>
      <c r="S59" s="324"/>
      <c r="T59" s="324"/>
      <c r="U59" s="339"/>
      <c r="V59" s="323"/>
      <c r="W59" s="324"/>
      <c r="X59" s="324"/>
      <c r="Y59" s="324"/>
      <c r="Z59" s="324"/>
      <c r="AA59" s="339"/>
      <c r="AB59" s="323"/>
      <c r="AC59" s="324"/>
      <c r="AD59" s="324"/>
      <c r="AE59" s="324"/>
      <c r="AF59" s="324"/>
      <c r="AG59" s="339"/>
      <c r="AH59" s="323"/>
      <c r="AI59" s="324"/>
      <c r="AJ59" s="324"/>
      <c r="AK59" s="324"/>
      <c r="AL59" s="324"/>
      <c r="AM59" s="339"/>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323"/>
      <c r="K60" s="324"/>
      <c r="L60" s="324"/>
      <c r="M60" s="324"/>
      <c r="N60" s="324"/>
      <c r="O60" s="339"/>
      <c r="P60" s="323"/>
      <c r="Q60" s="324"/>
      <c r="R60" s="324"/>
      <c r="S60" s="324"/>
      <c r="T60" s="324"/>
      <c r="U60" s="339"/>
      <c r="V60" s="323"/>
      <c r="W60" s="324"/>
      <c r="X60" s="324"/>
      <c r="Y60" s="324"/>
      <c r="Z60" s="324"/>
      <c r="AA60" s="339"/>
      <c r="AB60" s="323"/>
      <c r="AC60" s="324"/>
      <c r="AD60" s="324"/>
      <c r="AE60" s="324"/>
      <c r="AF60" s="324"/>
      <c r="AG60" s="339"/>
      <c r="AH60" s="323"/>
      <c r="AI60" s="324"/>
      <c r="AJ60" s="324"/>
      <c r="AK60" s="324"/>
      <c r="AL60" s="324"/>
      <c r="AM60" s="339"/>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x14ac:dyDescent="0.3">
      <c r="A61" s="82"/>
      <c r="B61" s="82"/>
      <c r="C61" s="82"/>
      <c r="D61" s="82"/>
      <c r="E61" s="82"/>
      <c r="F61" s="82"/>
      <c r="G61" s="82"/>
      <c r="H61" s="82"/>
      <c r="I61" s="82"/>
      <c r="J61" s="325"/>
      <c r="K61" s="326"/>
      <c r="L61" s="326"/>
      <c r="M61" s="326"/>
      <c r="N61" s="326"/>
      <c r="O61" s="340"/>
      <c r="P61" s="325"/>
      <c r="Q61" s="326"/>
      <c r="R61" s="326"/>
      <c r="S61" s="326"/>
      <c r="T61" s="326"/>
      <c r="U61" s="340"/>
      <c r="V61" s="325"/>
      <c r="W61" s="326"/>
      <c r="X61" s="326"/>
      <c r="Y61" s="326"/>
      <c r="Z61" s="326"/>
      <c r="AA61" s="340"/>
      <c r="AB61" s="325"/>
      <c r="AC61" s="326"/>
      <c r="AD61" s="326"/>
      <c r="AE61" s="326"/>
      <c r="AF61" s="326"/>
      <c r="AG61" s="340"/>
      <c r="AH61" s="325"/>
      <c r="AI61" s="326"/>
      <c r="AJ61" s="326"/>
      <c r="AK61" s="326"/>
      <c r="AL61" s="326"/>
      <c r="AM61" s="340"/>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x14ac:dyDescent="0.25">
      <c r="A63" s="8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2"/>
      <c r="AV63" s="82"/>
      <c r="AW63" s="82"/>
      <c r="AX63" s="82"/>
      <c r="AY63" s="82"/>
      <c r="AZ63" s="82"/>
      <c r="BA63" s="82"/>
      <c r="BB63" s="82"/>
      <c r="BC63" s="82"/>
      <c r="BD63" s="82"/>
      <c r="BE63" s="82"/>
      <c r="BF63" s="82"/>
      <c r="BG63" s="82"/>
      <c r="BH63" s="82"/>
    </row>
    <row r="64" spans="1:80" ht="15" customHeight="1" x14ac:dyDescent="0.25">
      <c r="A64" s="82"/>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2"/>
      <c r="AV64" s="82"/>
      <c r="AW64" s="82"/>
      <c r="AX64" s="82"/>
      <c r="AY64" s="82"/>
      <c r="AZ64" s="82"/>
      <c r="BA64" s="82"/>
      <c r="BB64" s="82"/>
      <c r="BC64" s="82"/>
      <c r="BD64" s="82"/>
      <c r="BE64" s="82"/>
      <c r="BF64" s="82"/>
      <c r="BG64" s="82"/>
      <c r="BH64" s="82"/>
    </row>
    <row r="65" spans="1:6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x14ac:dyDescent="0.2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x14ac:dyDescent="0.2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x14ac:dyDescent="0.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x14ac:dyDescent="0.2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x14ac:dyDescent="0.2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x14ac:dyDescent="0.2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x14ac:dyDescent="0.2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x14ac:dyDescent="0.2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x14ac:dyDescent="0.2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x14ac:dyDescent="0.2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x14ac:dyDescent="0.2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x14ac:dyDescent="0.2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x14ac:dyDescent="0.2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x14ac:dyDescent="0.2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x14ac:dyDescent="0.2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x14ac:dyDescent="0.2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x14ac:dyDescent="0.2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x14ac:dyDescent="0.2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x14ac:dyDescent="0.2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x14ac:dyDescent="0.2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x14ac:dyDescent="0.2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x14ac:dyDescent="0.2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x14ac:dyDescent="0.2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x14ac:dyDescent="0.2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x14ac:dyDescent="0.2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x14ac:dyDescent="0.2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x14ac:dyDescent="0.2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x14ac:dyDescent="0.2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x14ac:dyDescent="0.2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x14ac:dyDescent="0.2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x14ac:dyDescent="0.2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x14ac:dyDescent="0.2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x14ac:dyDescent="0.2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x14ac:dyDescent="0.2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x14ac:dyDescent="0.2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x14ac:dyDescent="0.2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x14ac:dyDescent="0.2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x14ac:dyDescent="0.2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x14ac:dyDescent="0.2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x14ac:dyDescent="0.2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x14ac:dyDescent="0.2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x14ac:dyDescent="0.2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x14ac:dyDescent="0.2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x14ac:dyDescent="0.2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x14ac:dyDescent="0.2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x14ac:dyDescent="0.2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x14ac:dyDescent="0.2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x14ac:dyDescent="0.2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x14ac:dyDescent="0.2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x14ac:dyDescent="0.2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x14ac:dyDescent="0.2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x14ac:dyDescent="0.2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x14ac:dyDescent="0.2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x14ac:dyDescent="0.2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x14ac:dyDescent="0.2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x14ac:dyDescent="0.2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x14ac:dyDescent="0.2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x14ac:dyDescent="0.2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x14ac:dyDescent="0.2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x14ac:dyDescent="0.2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x14ac:dyDescent="0.2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x14ac:dyDescent="0.2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x14ac:dyDescent="0.2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x14ac:dyDescent="0.2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x14ac:dyDescent="0.2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x14ac:dyDescent="0.2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x14ac:dyDescent="0.2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x14ac:dyDescent="0.2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x14ac:dyDescent="0.25">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x14ac:dyDescent="0.25">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x14ac:dyDescent="0.25">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x14ac:dyDescent="0.25">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x14ac:dyDescent="0.25">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x14ac:dyDescent="0.25">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x14ac:dyDescent="0.25">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x14ac:dyDescent="0.25">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x14ac:dyDescent="0.25">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x14ac:dyDescent="0.25">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x14ac:dyDescent="0.25">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x14ac:dyDescent="0.25">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x14ac:dyDescent="0.25">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x14ac:dyDescent="0.25">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x14ac:dyDescent="0.25">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x14ac:dyDescent="0.25">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x14ac:dyDescent="0.25">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x14ac:dyDescent="0.25">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x14ac:dyDescent="0.25">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x14ac:dyDescent="0.25">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x14ac:dyDescent="0.25">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x14ac:dyDescent="0.25">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x14ac:dyDescent="0.25">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x14ac:dyDescent="0.25">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x14ac:dyDescent="0.25">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x14ac:dyDescent="0.25">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x14ac:dyDescent="0.25">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x14ac:dyDescent="0.25">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x14ac:dyDescent="0.25">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x14ac:dyDescent="0.25">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x14ac:dyDescent="0.25">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x14ac:dyDescent="0.25">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x14ac:dyDescent="0.25">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x14ac:dyDescent="0.25">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x14ac:dyDescent="0.25">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x14ac:dyDescent="0.25">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x14ac:dyDescent="0.25">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x14ac:dyDescent="0.25">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x14ac:dyDescent="0.25">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x14ac:dyDescent="0.25">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x14ac:dyDescent="0.25">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x14ac:dyDescent="0.25">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x14ac:dyDescent="0.25">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x14ac:dyDescent="0.25">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x14ac:dyDescent="0.25">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x14ac:dyDescent="0.25">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x14ac:dyDescent="0.25">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x14ac:dyDescent="0.25">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x14ac:dyDescent="0.25">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x14ac:dyDescent="0.25">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x14ac:dyDescent="0.25">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x14ac:dyDescent="0.25">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x14ac:dyDescent="0.25">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x14ac:dyDescent="0.25">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x14ac:dyDescent="0.25">
      <c r="A245" s="82"/>
    </row>
    <row r="246" spans="1:60" x14ac:dyDescent="0.25">
      <c r="A246" s="82"/>
    </row>
    <row r="247" spans="1:60" x14ac:dyDescent="0.25">
      <c r="A247" s="82"/>
    </row>
    <row r="248" spans="1:60" x14ac:dyDescent="0.25">
      <c r="A248" s="82"/>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2"/>
      <c r="B1" s="360" t="s">
        <v>52</v>
      </c>
      <c r="C1" s="360"/>
      <c r="D1" s="360"/>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x14ac:dyDescent="0.25">
      <c r="A3" s="82"/>
      <c r="B3" s="9"/>
      <c r="C3" s="10" t="s">
        <v>49</v>
      </c>
      <c r="D3" s="10" t="s">
        <v>3</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x14ac:dyDescent="0.25">
      <c r="A4" s="82"/>
      <c r="B4" s="11" t="s">
        <v>48</v>
      </c>
      <c r="C4" s="12" t="s">
        <v>95</v>
      </c>
      <c r="D4" s="13">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x14ac:dyDescent="0.25">
      <c r="A5" s="82"/>
      <c r="B5" s="14" t="s">
        <v>50</v>
      </c>
      <c r="C5" s="15" t="s">
        <v>96</v>
      </c>
      <c r="D5" s="16">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x14ac:dyDescent="0.25">
      <c r="A6" s="82"/>
      <c r="B6" s="17" t="s">
        <v>100</v>
      </c>
      <c r="C6" s="15" t="s">
        <v>97</v>
      </c>
      <c r="D6" s="16">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x14ac:dyDescent="0.25">
      <c r="A7" s="82"/>
      <c r="B7" s="18" t="s">
        <v>5</v>
      </c>
      <c r="C7" s="15" t="s">
        <v>98</v>
      </c>
      <c r="D7" s="16">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x14ac:dyDescent="0.25">
      <c r="A8" s="82"/>
      <c r="B8" s="19" t="s">
        <v>51</v>
      </c>
      <c r="C8" s="15" t="s">
        <v>99</v>
      </c>
      <c r="D8" s="16">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x14ac:dyDescent="0.25">
      <c r="A9" s="82"/>
      <c r="B9" s="93"/>
      <c r="C9" s="93"/>
      <c r="D9" s="93"/>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x14ac:dyDescent="0.25">
      <c r="A10" s="82"/>
      <c r="B10" s="94"/>
      <c r="C10" s="93"/>
      <c r="D10" s="93"/>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x14ac:dyDescent="0.25">
      <c r="A11" s="82"/>
      <c r="B11" s="93"/>
      <c r="C11" s="93"/>
      <c r="D11" s="93"/>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82"/>
      <c r="B12" s="93"/>
      <c r="C12" s="93"/>
      <c r="D12" s="93"/>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82"/>
      <c r="B13" s="93"/>
      <c r="C13" s="93"/>
      <c r="D13" s="93"/>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82"/>
      <c r="B14" s="93"/>
      <c r="C14" s="93"/>
      <c r="D14" s="93"/>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82"/>
      <c r="B15" s="93"/>
      <c r="C15" s="93"/>
      <c r="D15" s="93"/>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82"/>
      <c r="B16" s="93"/>
      <c r="C16" s="93"/>
      <c r="D16" s="93"/>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82"/>
      <c r="B17" s="93"/>
      <c r="C17" s="93"/>
      <c r="D17" s="93"/>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82"/>
      <c r="B18" s="93"/>
      <c r="C18" s="93"/>
      <c r="D18" s="93"/>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x14ac:dyDescent="0.2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x14ac:dyDescent="0.2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x14ac:dyDescent="0.2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x14ac:dyDescent="0.2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x14ac:dyDescent="0.2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x14ac:dyDescent="0.25">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x14ac:dyDescent="0.25">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x14ac:dyDescent="0.25">
      <c r="A35" s="82"/>
    </row>
    <row r="36" spans="1:31" x14ac:dyDescent="0.25">
      <c r="A36" s="82"/>
    </row>
    <row r="37" spans="1:31" x14ac:dyDescent="0.25">
      <c r="A37" s="82"/>
    </row>
    <row r="38" spans="1:31" x14ac:dyDescent="0.25">
      <c r="A38" s="82"/>
    </row>
    <row r="39" spans="1:31" x14ac:dyDescent="0.25">
      <c r="A39" s="82"/>
    </row>
    <row r="40" spans="1:31" x14ac:dyDescent="0.25">
      <c r="A40" s="82"/>
    </row>
    <row r="41" spans="1:31" x14ac:dyDescent="0.25">
      <c r="A41" s="82"/>
    </row>
    <row r="42" spans="1:31" x14ac:dyDescent="0.25">
      <c r="A42" s="82"/>
    </row>
    <row r="43" spans="1:31" x14ac:dyDescent="0.25">
      <c r="A43" s="82"/>
    </row>
    <row r="44" spans="1:31" x14ac:dyDescent="0.25">
      <c r="A44" s="82"/>
    </row>
    <row r="45" spans="1:31" x14ac:dyDescent="0.25">
      <c r="A45" s="82"/>
    </row>
    <row r="46" spans="1:31" x14ac:dyDescent="0.25">
      <c r="A46" s="82"/>
    </row>
    <row r="47" spans="1:31" x14ac:dyDescent="0.25">
      <c r="A47" s="82"/>
    </row>
    <row r="48" spans="1:31" x14ac:dyDescent="0.25">
      <c r="A48" s="82"/>
    </row>
    <row r="49" spans="1:1" x14ac:dyDescent="0.25">
      <c r="A49" s="82"/>
    </row>
    <row r="50" spans="1:1" x14ac:dyDescent="0.25">
      <c r="A50" s="82"/>
    </row>
    <row r="51" spans="1:1" x14ac:dyDescent="0.25">
      <c r="A51" s="82"/>
    </row>
    <row r="52" spans="1:1" x14ac:dyDescent="0.25">
      <c r="A52" s="82"/>
    </row>
    <row r="53" spans="1:1" x14ac:dyDescent="0.25">
      <c r="A53" s="82"/>
    </row>
    <row r="54" spans="1:1" x14ac:dyDescent="0.25">
      <c r="A54" s="82"/>
    </row>
    <row r="55" spans="1:1" x14ac:dyDescent="0.25">
      <c r="A55" s="8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2"/>
      <c r="B1" s="361" t="s">
        <v>60</v>
      </c>
      <c r="C1" s="361"/>
      <c r="D1" s="361"/>
      <c r="E1" s="82"/>
      <c r="F1" s="82"/>
      <c r="G1" s="82"/>
      <c r="H1" s="82"/>
      <c r="I1" s="82"/>
      <c r="J1" s="82"/>
      <c r="K1" s="82"/>
      <c r="L1" s="82"/>
      <c r="M1" s="82"/>
      <c r="N1" s="82"/>
      <c r="O1" s="82"/>
      <c r="P1" s="82"/>
      <c r="Q1" s="82"/>
      <c r="R1" s="82"/>
      <c r="S1" s="82"/>
      <c r="T1" s="82"/>
      <c r="U1" s="82"/>
    </row>
    <row r="2" spans="1:21" x14ac:dyDescent="0.25">
      <c r="A2" s="82"/>
      <c r="B2" s="82"/>
      <c r="C2" s="82"/>
      <c r="D2" s="82"/>
      <c r="E2" s="82"/>
      <c r="F2" s="82"/>
      <c r="G2" s="82"/>
      <c r="H2" s="82"/>
      <c r="I2" s="82"/>
      <c r="J2" s="82"/>
      <c r="K2" s="82"/>
      <c r="L2" s="82"/>
      <c r="M2" s="82"/>
      <c r="N2" s="82"/>
      <c r="O2" s="82"/>
      <c r="P2" s="82"/>
      <c r="Q2" s="82"/>
      <c r="R2" s="82"/>
      <c r="S2" s="82"/>
      <c r="T2" s="82"/>
      <c r="U2" s="82"/>
    </row>
    <row r="3" spans="1:21" ht="30" x14ac:dyDescent="0.25">
      <c r="A3" s="82"/>
      <c r="B3" s="90"/>
      <c r="C3" s="34" t="s">
        <v>53</v>
      </c>
      <c r="D3" s="34" t="s">
        <v>54</v>
      </c>
      <c r="E3" s="82"/>
      <c r="F3" s="82"/>
      <c r="G3" s="82"/>
      <c r="H3" s="82"/>
      <c r="I3" s="82"/>
      <c r="J3" s="82"/>
      <c r="K3" s="82"/>
      <c r="L3" s="82"/>
      <c r="M3" s="82"/>
      <c r="N3" s="82"/>
      <c r="O3" s="82"/>
      <c r="P3" s="82"/>
      <c r="Q3" s="82"/>
      <c r="R3" s="82"/>
      <c r="S3" s="82"/>
      <c r="T3" s="82"/>
      <c r="U3" s="82"/>
    </row>
    <row r="4" spans="1:21" ht="33.75" x14ac:dyDescent="0.25">
      <c r="A4" s="89" t="s">
        <v>76</v>
      </c>
      <c r="B4" s="37" t="s">
        <v>94</v>
      </c>
      <c r="C4" s="42" t="s">
        <v>147</v>
      </c>
      <c r="D4" s="35" t="s">
        <v>90</v>
      </c>
      <c r="E4" s="82"/>
      <c r="F4" s="82"/>
      <c r="G4" s="82"/>
      <c r="H4" s="82"/>
      <c r="I4" s="82"/>
      <c r="J4" s="82"/>
      <c r="K4" s="82"/>
      <c r="L4" s="82"/>
      <c r="M4" s="82"/>
      <c r="N4" s="82"/>
      <c r="O4" s="82"/>
      <c r="P4" s="82"/>
      <c r="Q4" s="82"/>
      <c r="R4" s="82"/>
      <c r="S4" s="82"/>
      <c r="T4" s="82"/>
      <c r="U4" s="82"/>
    </row>
    <row r="5" spans="1:21" ht="67.5" x14ac:dyDescent="0.25">
      <c r="A5" s="89" t="s">
        <v>77</v>
      </c>
      <c r="B5" s="38" t="s">
        <v>56</v>
      </c>
      <c r="C5" s="43" t="s">
        <v>86</v>
      </c>
      <c r="D5" s="36" t="s">
        <v>91</v>
      </c>
      <c r="E5" s="82"/>
      <c r="F5" s="82"/>
      <c r="G5" s="82"/>
      <c r="H5" s="82"/>
      <c r="I5" s="82"/>
      <c r="J5" s="82"/>
      <c r="K5" s="82"/>
      <c r="L5" s="82"/>
      <c r="M5" s="82"/>
      <c r="N5" s="82"/>
      <c r="O5" s="82"/>
      <c r="P5" s="82"/>
      <c r="Q5" s="82"/>
      <c r="R5" s="82"/>
      <c r="S5" s="82"/>
      <c r="T5" s="82"/>
      <c r="U5" s="82"/>
    </row>
    <row r="6" spans="1:21" ht="67.5" x14ac:dyDescent="0.25">
      <c r="A6" s="89" t="s">
        <v>74</v>
      </c>
      <c r="B6" s="39" t="s">
        <v>57</v>
      </c>
      <c r="C6" s="43" t="s">
        <v>87</v>
      </c>
      <c r="D6" s="36" t="s">
        <v>93</v>
      </c>
      <c r="E6" s="82"/>
      <c r="F6" s="82"/>
      <c r="G6" s="82"/>
      <c r="H6" s="82"/>
      <c r="I6" s="82"/>
      <c r="J6" s="82"/>
      <c r="K6" s="82"/>
      <c r="L6" s="82"/>
      <c r="M6" s="82"/>
      <c r="N6" s="82"/>
      <c r="O6" s="82"/>
      <c r="P6" s="82"/>
      <c r="Q6" s="82"/>
      <c r="R6" s="82"/>
      <c r="S6" s="82"/>
      <c r="T6" s="82"/>
      <c r="U6" s="82"/>
    </row>
    <row r="7" spans="1:21" ht="101.25" x14ac:dyDescent="0.25">
      <c r="A7" s="89" t="s">
        <v>6</v>
      </c>
      <c r="B7" s="40" t="s">
        <v>58</v>
      </c>
      <c r="C7" s="43" t="s">
        <v>88</v>
      </c>
      <c r="D7" s="36" t="s">
        <v>92</v>
      </c>
      <c r="E7" s="82"/>
      <c r="F7" s="82"/>
      <c r="G7" s="82"/>
      <c r="H7" s="82"/>
      <c r="I7" s="82"/>
      <c r="J7" s="82"/>
      <c r="K7" s="82"/>
      <c r="L7" s="82"/>
      <c r="M7" s="82"/>
      <c r="N7" s="82"/>
      <c r="O7" s="82"/>
      <c r="P7" s="82"/>
      <c r="Q7" s="82"/>
      <c r="R7" s="82"/>
      <c r="S7" s="82"/>
      <c r="T7" s="82"/>
      <c r="U7" s="82"/>
    </row>
    <row r="8" spans="1:21" ht="67.5" x14ac:dyDescent="0.25">
      <c r="A8" s="89" t="s">
        <v>78</v>
      </c>
      <c r="B8" s="41" t="s">
        <v>59</v>
      </c>
      <c r="C8" s="43" t="s">
        <v>89</v>
      </c>
      <c r="D8" s="36" t="s">
        <v>111</v>
      </c>
      <c r="E8" s="82"/>
      <c r="F8" s="82"/>
      <c r="G8" s="82"/>
      <c r="H8" s="82"/>
      <c r="I8" s="82"/>
      <c r="J8" s="82"/>
      <c r="K8" s="82"/>
      <c r="L8" s="82"/>
      <c r="M8" s="82"/>
      <c r="N8" s="82"/>
      <c r="O8" s="82"/>
      <c r="P8" s="82"/>
      <c r="Q8" s="82"/>
      <c r="R8" s="82"/>
      <c r="S8" s="82"/>
      <c r="T8" s="82"/>
      <c r="U8" s="82"/>
    </row>
    <row r="9" spans="1:21" ht="20.25" x14ac:dyDescent="0.25">
      <c r="A9" s="89"/>
      <c r="B9" s="89"/>
      <c r="C9" s="91"/>
      <c r="D9" s="91"/>
      <c r="E9" s="82"/>
      <c r="F9" s="82"/>
      <c r="G9" s="82"/>
      <c r="H9" s="82"/>
      <c r="I9" s="82"/>
      <c r="J9" s="82"/>
      <c r="K9" s="82"/>
      <c r="L9" s="82"/>
      <c r="M9" s="82"/>
      <c r="N9" s="82"/>
      <c r="O9" s="82"/>
      <c r="P9" s="82"/>
      <c r="Q9" s="82"/>
      <c r="R9" s="82"/>
      <c r="S9" s="82"/>
      <c r="T9" s="82"/>
      <c r="U9" s="82"/>
    </row>
    <row r="10" spans="1:21" ht="16.5" x14ac:dyDescent="0.25">
      <c r="A10" s="89"/>
      <c r="B10" s="92"/>
      <c r="C10" s="92"/>
      <c r="D10" s="92"/>
      <c r="E10" s="82"/>
      <c r="F10" s="82"/>
      <c r="G10" s="82"/>
      <c r="H10" s="82"/>
      <c r="I10" s="82"/>
      <c r="J10" s="82"/>
      <c r="K10" s="82"/>
      <c r="L10" s="82"/>
      <c r="M10" s="82"/>
      <c r="N10" s="82"/>
      <c r="O10" s="82"/>
      <c r="P10" s="82"/>
      <c r="Q10" s="82"/>
      <c r="R10" s="82"/>
      <c r="S10" s="82"/>
      <c r="T10" s="82"/>
      <c r="U10" s="82"/>
    </row>
    <row r="11" spans="1:21" x14ac:dyDescent="0.25">
      <c r="A11" s="89"/>
      <c r="B11" s="89" t="s">
        <v>84</v>
      </c>
      <c r="C11" s="89" t="s">
        <v>135</v>
      </c>
      <c r="D11" s="89" t="s">
        <v>142</v>
      </c>
      <c r="E11" s="82"/>
      <c r="F11" s="82"/>
      <c r="G11" s="82"/>
      <c r="H11" s="82"/>
      <c r="I11" s="82"/>
      <c r="J11" s="82"/>
      <c r="K11" s="82"/>
      <c r="L11" s="82"/>
      <c r="M11" s="82"/>
      <c r="N11" s="82"/>
      <c r="O11" s="82"/>
      <c r="P11" s="82"/>
      <c r="Q11" s="82"/>
      <c r="R11" s="82"/>
      <c r="S11" s="82"/>
      <c r="T11" s="82"/>
      <c r="U11" s="82"/>
    </row>
    <row r="12" spans="1:21" x14ac:dyDescent="0.25">
      <c r="A12" s="89"/>
      <c r="B12" s="89" t="s">
        <v>82</v>
      </c>
      <c r="C12" s="89" t="s">
        <v>139</v>
      </c>
      <c r="D12" s="89" t="s">
        <v>143</v>
      </c>
      <c r="E12" s="82"/>
      <c r="F12" s="82"/>
      <c r="G12" s="82"/>
      <c r="H12" s="82"/>
      <c r="I12" s="82"/>
      <c r="J12" s="82"/>
      <c r="K12" s="82"/>
      <c r="L12" s="82"/>
      <c r="M12" s="82"/>
      <c r="N12" s="82"/>
      <c r="O12" s="82"/>
      <c r="P12" s="82"/>
      <c r="Q12" s="82"/>
      <c r="R12" s="82"/>
      <c r="S12" s="82"/>
      <c r="T12" s="82"/>
      <c r="U12" s="82"/>
    </row>
    <row r="13" spans="1:21" x14ac:dyDescent="0.25">
      <c r="A13" s="89"/>
      <c r="B13" s="89"/>
      <c r="C13" s="89" t="s">
        <v>138</v>
      </c>
      <c r="D13" s="89" t="s">
        <v>144</v>
      </c>
      <c r="E13" s="82"/>
      <c r="F13" s="82"/>
      <c r="G13" s="82"/>
      <c r="H13" s="82"/>
      <c r="I13" s="82"/>
      <c r="J13" s="82"/>
      <c r="K13" s="82"/>
      <c r="L13" s="82"/>
      <c r="M13" s="82"/>
      <c r="N13" s="82"/>
      <c r="O13" s="82"/>
      <c r="P13" s="82"/>
      <c r="Q13" s="82"/>
      <c r="R13" s="82"/>
      <c r="S13" s="82"/>
      <c r="T13" s="82"/>
      <c r="U13" s="82"/>
    </row>
    <row r="14" spans="1:21" x14ac:dyDescent="0.25">
      <c r="A14" s="89"/>
      <c r="B14" s="89"/>
      <c r="C14" s="89" t="s">
        <v>140</v>
      </c>
      <c r="D14" s="89" t="s">
        <v>145</v>
      </c>
      <c r="E14" s="82"/>
      <c r="F14" s="82"/>
      <c r="G14" s="82"/>
      <c r="H14" s="82"/>
      <c r="I14" s="82"/>
      <c r="J14" s="82"/>
      <c r="K14" s="82"/>
      <c r="L14" s="82"/>
      <c r="M14" s="82"/>
      <c r="N14" s="82"/>
      <c r="O14" s="82"/>
      <c r="P14" s="82"/>
      <c r="Q14" s="82"/>
      <c r="R14" s="82"/>
      <c r="S14" s="82"/>
      <c r="T14" s="82"/>
      <c r="U14" s="82"/>
    </row>
    <row r="15" spans="1:21" x14ac:dyDescent="0.25">
      <c r="A15" s="89"/>
      <c r="B15" s="89"/>
      <c r="C15" s="89" t="s">
        <v>141</v>
      </c>
      <c r="D15" s="89" t="s">
        <v>146</v>
      </c>
      <c r="E15" s="82"/>
      <c r="F15" s="82"/>
      <c r="G15" s="82"/>
      <c r="H15" s="82"/>
      <c r="I15" s="82"/>
      <c r="J15" s="82"/>
      <c r="K15" s="82"/>
      <c r="L15" s="82"/>
      <c r="M15" s="82"/>
      <c r="N15" s="82"/>
      <c r="O15" s="82"/>
      <c r="P15" s="82"/>
      <c r="Q15" s="82"/>
      <c r="R15" s="82"/>
      <c r="S15" s="82"/>
      <c r="T15" s="82"/>
      <c r="U15" s="82"/>
    </row>
    <row r="16" spans="1:21" x14ac:dyDescent="0.25">
      <c r="A16" s="89"/>
      <c r="B16" s="89"/>
      <c r="C16" s="89"/>
      <c r="D16" s="89"/>
      <c r="E16" s="82"/>
      <c r="F16" s="82"/>
      <c r="G16" s="82"/>
      <c r="H16" s="82"/>
      <c r="I16" s="82"/>
      <c r="J16" s="82"/>
      <c r="K16" s="82"/>
      <c r="L16" s="82"/>
      <c r="M16" s="82"/>
      <c r="N16" s="82"/>
      <c r="O16" s="82"/>
    </row>
    <row r="17" spans="1:15" x14ac:dyDescent="0.25">
      <c r="A17" s="89"/>
      <c r="B17" s="89"/>
      <c r="C17" s="89"/>
      <c r="D17" s="89"/>
      <c r="E17" s="82"/>
      <c r="F17" s="82"/>
      <c r="G17" s="82"/>
      <c r="H17" s="82"/>
      <c r="I17" s="82"/>
      <c r="J17" s="82"/>
      <c r="K17" s="82"/>
      <c r="L17" s="82"/>
      <c r="M17" s="82"/>
      <c r="N17" s="82"/>
      <c r="O17" s="82"/>
    </row>
    <row r="18" spans="1:15" x14ac:dyDescent="0.25">
      <c r="A18" s="89"/>
      <c r="B18" s="93"/>
      <c r="C18" s="93"/>
      <c r="D18" s="93"/>
      <c r="E18" s="82"/>
      <c r="F18" s="82"/>
      <c r="G18" s="82"/>
      <c r="H18" s="82"/>
      <c r="I18" s="82"/>
      <c r="J18" s="82"/>
      <c r="K18" s="82"/>
      <c r="L18" s="82"/>
      <c r="M18" s="82"/>
      <c r="N18" s="82"/>
      <c r="O18" s="82"/>
    </row>
    <row r="19" spans="1:15" x14ac:dyDescent="0.25">
      <c r="A19" s="89"/>
      <c r="B19" s="93"/>
      <c r="C19" s="93"/>
      <c r="D19" s="93"/>
      <c r="E19" s="82"/>
      <c r="F19" s="82"/>
      <c r="G19" s="82"/>
      <c r="H19" s="82"/>
      <c r="I19" s="82"/>
      <c r="J19" s="82"/>
      <c r="K19" s="82"/>
      <c r="L19" s="82"/>
      <c r="M19" s="82"/>
      <c r="N19" s="82"/>
      <c r="O19" s="82"/>
    </row>
    <row r="20" spans="1:15" x14ac:dyDescent="0.25">
      <c r="A20" s="89"/>
      <c r="B20" s="93"/>
      <c r="C20" s="93"/>
      <c r="D20" s="93"/>
      <c r="E20" s="82"/>
      <c r="F20" s="82"/>
      <c r="G20" s="82"/>
      <c r="H20" s="82"/>
      <c r="I20" s="82"/>
      <c r="J20" s="82"/>
      <c r="K20" s="82"/>
      <c r="L20" s="82"/>
      <c r="M20" s="82"/>
      <c r="N20" s="82"/>
      <c r="O20" s="82"/>
    </row>
    <row r="21" spans="1:15" x14ac:dyDescent="0.25">
      <c r="A21" s="89"/>
      <c r="B21" s="93"/>
      <c r="C21" s="93"/>
      <c r="D21" s="93"/>
      <c r="E21" s="82"/>
      <c r="F21" s="82"/>
      <c r="G21" s="82"/>
      <c r="H21" s="82"/>
      <c r="I21" s="82"/>
      <c r="J21" s="82"/>
      <c r="K21" s="82"/>
      <c r="L21" s="82"/>
      <c r="M21" s="82"/>
      <c r="N21" s="82"/>
      <c r="O21" s="82"/>
    </row>
    <row r="22" spans="1:15" ht="20.25" x14ac:dyDescent="0.25">
      <c r="A22" s="89"/>
      <c r="B22" s="89"/>
      <c r="C22" s="91"/>
      <c r="D22" s="91"/>
      <c r="E22" s="82"/>
      <c r="F22" s="82"/>
      <c r="G22" s="82"/>
      <c r="H22" s="82"/>
      <c r="I22" s="82"/>
      <c r="J22" s="82"/>
      <c r="K22" s="82"/>
      <c r="L22" s="82"/>
      <c r="M22" s="82"/>
      <c r="N22" s="82"/>
      <c r="O22" s="82"/>
    </row>
    <row r="23" spans="1:15" ht="20.25" x14ac:dyDescent="0.25">
      <c r="A23" s="89"/>
      <c r="B23" s="89"/>
      <c r="C23" s="91"/>
      <c r="D23" s="91"/>
      <c r="E23" s="82"/>
      <c r="F23" s="82"/>
      <c r="G23" s="82"/>
      <c r="H23" s="82"/>
      <c r="I23" s="82"/>
      <c r="J23" s="82"/>
      <c r="K23" s="82"/>
      <c r="L23" s="82"/>
      <c r="M23" s="82"/>
      <c r="N23" s="82"/>
      <c r="O23" s="82"/>
    </row>
    <row r="24" spans="1:15" ht="20.25" x14ac:dyDescent="0.25">
      <c r="A24" s="89"/>
      <c r="B24" s="89"/>
      <c r="C24" s="91"/>
      <c r="D24" s="91"/>
      <c r="E24" s="82"/>
      <c r="F24" s="82"/>
      <c r="G24" s="82"/>
      <c r="H24" s="82"/>
      <c r="I24" s="82"/>
      <c r="J24" s="82"/>
      <c r="K24" s="82"/>
      <c r="L24" s="82"/>
      <c r="M24" s="82"/>
      <c r="N24" s="82"/>
      <c r="O24" s="82"/>
    </row>
    <row r="25" spans="1:15" ht="20.25" x14ac:dyDescent="0.25">
      <c r="A25" s="89"/>
      <c r="B25" s="89"/>
      <c r="C25" s="91"/>
      <c r="D25" s="91"/>
      <c r="E25" s="82"/>
      <c r="F25" s="82"/>
      <c r="G25" s="82"/>
      <c r="H25" s="82"/>
      <c r="I25" s="82"/>
      <c r="J25" s="82"/>
      <c r="K25" s="82"/>
      <c r="L25" s="82"/>
      <c r="M25" s="82"/>
      <c r="N25" s="82"/>
      <c r="O25" s="82"/>
    </row>
    <row r="26" spans="1:15" ht="20.25" x14ac:dyDescent="0.25">
      <c r="A26" s="89"/>
      <c r="B26" s="89"/>
      <c r="C26" s="91"/>
      <c r="D26" s="91"/>
      <c r="E26" s="82"/>
      <c r="F26" s="82"/>
      <c r="G26" s="82"/>
      <c r="H26" s="82"/>
      <c r="I26" s="82"/>
      <c r="J26" s="82"/>
      <c r="K26" s="82"/>
      <c r="L26" s="82"/>
      <c r="M26" s="82"/>
      <c r="N26" s="82"/>
      <c r="O26" s="82"/>
    </row>
    <row r="27" spans="1:15" ht="20.25" x14ac:dyDescent="0.25">
      <c r="A27" s="89"/>
      <c r="B27" s="89"/>
      <c r="C27" s="91"/>
      <c r="D27" s="91"/>
      <c r="E27" s="82"/>
      <c r="F27" s="82"/>
      <c r="G27" s="82"/>
      <c r="H27" s="82"/>
      <c r="I27" s="82"/>
      <c r="J27" s="82"/>
      <c r="K27" s="82"/>
      <c r="L27" s="82"/>
      <c r="M27" s="82"/>
      <c r="N27" s="82"/>
      <c r="O27" s="82"/>
    </row>
    <row r="28" spans="1:15" ht="20.25" x14ac:dyDescent="0.25">
      <c r="A28" s="89"/>
      <c r="B28" s="89"/>
      <c r="C28" s="91"/>
      <c r="D28" s="91"/>
      <c r="E28" s="82"/>
      <c r="F28" s="82"/>
      <c r="G28" s="82"/>
      <c r="H28" s="82"/>
      <c r="I28" s="82"/>
      <c r="J28" s="82"/>
      <c r="K28" s="82"/>
      <c r="L28" s="82"/>
      <c r="M28" s="82"/>
      <c r="N28" s="82"/>
      <c r="O28" s="82"/>
    </row>
    <row r="29" spans="1:15" ht="20.25" x14ac:dyDescent="0.25">
      <c r="A29" s="89"/>
      <c r="B29" s="89"/>
      <c r="C29" s="91"/>
      <c r="D29" s="91"/>
      <c r="E29" s="82"/>
      <c r="F29" s="82"/>
      <c r="G29" s="82"/>
      <c r="H29" s="82"/>
      <c r="I29" s="82"/>
      <c r="J29" s="82"/>
      <c r="K29" s="82"/>
      <c r="L29" s="82"/>
      <c r="M29" s="82"/>
      <c r="N29" s="82"/>
      <c r="O29" s="82"/>
    </row>
    <row r="30" spans="1:15" ht="20.25" x14ac:dyDescent="0.25">
      <c r="A30" s="89"/>
      <c r="B30" s="89"/>
      <c r="C30" s="91"/>
      <c r="D30" s="91"/>
      <c r="E30" s="82"/>
      <c r="F30" s="82"/>
      <c r="G30" s="82"/>
      <c r="H30" s="82"/>
      <c r="I30" s="82"/>
      <c r="J30" s="82"/>
      <c r="K30" s="82"/>
      <c r="L30" s="82"/>
      <c r="M30" s="82"/>
      <c r="N30" s="82"/>
      <c r="O30" s="82"/>
    </row>
    <row r="31" spans="1:15" ht="20.25" x14ac:dyDescent="0.25">
      <c r="A31" s="89"/>
      <c r="B31" s="89"/>
      <c r="C31" s="91"/>
      <c r="D31" s="91"/>
      <c r="E31" s="82"/>
      <c r="F31" s="82"/>
      <c r="G31" s="82"/>
      <c r="H31" s="82"/>
      <c r="I31" s="82"/>
      <c r="J31" s="82"/>
      <c r="K31" s="82"/>
      <c r="L31" s="82"/>
      <c r="M31" s="82"/>
      <c r="N31" s="82"/>
      <c r="O31" s="82"/>
    </row>
    <row r="32" spans="1:15" ht="20.25" x14ac:dyDescent="0.25">
      <c r="A32" s="89"/>
      <c r="B32" s="89"/>
      <c r="C32" s="91"/>
      <c r="D32" s="91"/>
      <c r="E32" s="82"/>
      <c r="F32" s="82"/>
      <c r="G32" s="82"/>
      <c r="H32" s="82"/>
      <c r="I32" s="82"/>
      <c r="J32" s="82"/>
      <c r="K32" s="82"/>
      <c r="L32" s="82"/>
      <c r="M32" s="82"/>
      <c r="N32" s="82"/>
      <c r="O32" s="82"/>
    </row>
    <row r="33" spans="1:15" ht="20.25" x14ac:dyDescent="0.25">
      <c r="A33" s="89"/>
      <c r="B33" s="89"/>
      <c r="C33" s="91"/>
      <c r="D33" s="91"/>
      <c r="E33" s="82"/>
      <c r="F33" s="82"/>
      <c r="G33" s="82"/>
      <c r="H33" s="82"/>
      <c r="I33" s="82"/>
      <c r="J33" s="82"/>
      <c r="K33" s="82"/>
      <c r="L33" s="82"/>
      <c r="M33" s="82"/>
      <c r="N33" s="82"/>
      <c r="O33" s="82"/>
    </row>
    <row r="34" spans="1:15" ht="20.25" x14ac:dyDescent="0.25">
      <c r="A34" s="89"/>
      <c r="B34" s="89"/>
      <c r="C34" s="91"/>
      <c r="D34" s="91"/>
      <c r="E34" s="82"/>
      <c r="F34" s="82"/>
      <c r="G34" s="82"/>
      <c r="H34" s="82"/>
      <c r="I34" s="82"/>
      <c r="J34" s="82"/>
      <c r="K34" s="82"/>
      <c r="L34" s="82"/>
      <c r="M34" s="82"/>
      <c r="N34" s="82"/>
      <c r="O34" s="82"/>
    </row>
    <row r="35" spans="1:15" ht="20.25" x14ac:dyDescent="0.25">
      <c r="A35" s="89"/>
      <c r="B35" s="89"/>
      <c r="C35" s="91"/>
      <c r="D35" s="91"/>
      <c r="E35" s="82"/>
      <c r="F35" s="82"/>
      <c r="G35" s="82"/>
      <c r="H35" s="82"/>
      <c r="I35" s="82"/>
      <c r="J35" s="82"/>
      <c r="K35" s="82"/>
      <c r="L35" s="82"/>
      <c r="M35" s="82"/>
      <c r="N35" s="82"/>
      <c r="O35" s="82"/>
    </row>
    <row r="36" spans="1:15" ht="20.25" x14ac:dyDescent="0.25">
      <c r="A36" s="89"/>
      <c r="B36" s="89"/>
      <c r="C36" s="91"/>
      <c r="D36" s="91"/>
      <c r="E36" s="82"/>
      <c r="F36" s="82"/>
      <c r="G36" s="82"/>
      <c r="H36" s="82"/>
      <c r="I36" s="82"/>
      <c r="J36" s="82"/>
      <c r="K36" s="82"/>
      <c r="L36" s="82"/>
      <c r="M36" s="82"/>
      <c r="N36" s="82"/>
      <c r="O36" s="82"/>
    </row>
    <row r="37" spans="1:15" ht="20.25" x14ac:dyDescent="0.25">
      <c r="A37" s="89"/>
      <c r="B37" s="89"/>
      <c r="C37" s="91"/>
      <c r="D37" s="91"/>
      <c r="E37" s="82"/>
      <c r="F37" s="82"/>
      <c r="G37" s="82"/>
      <c r="H37" s="82"/>
      <c r="I37" s="82"/>
      <c r="J37" s="82"/>
      <c r="K37" s="82"/>
      <c r="L37" s="82"/>
      <c r="M37" s="82"/>
      <c r="N37" s="82"/>
      <c r="O37" s="82"/>
    </row>
    <row r="38" spans="1:15" ht="20.25" x14ac:dyDescent="0.25">
      <c r="A38" s="89"/>
      <c r="B38" s="89"/>
      <c r="C38" s="91"/>
      <c r="D38" s="91"/>
      <c r="E38" s="82"/>
      <c r="F38" s="82"/>
      <c r="G38" s="82"/>
      <c r="H38" s="82"/>
      <c r="I38" s="82"/>
      <c r="J38" s="82"/>
      <c r="K38" s="82"/>
      <c r="L38" s="82"/>
      <c r="M38" s="82"/>
      <c r="N38" s="82"/>
      <c r="O38" s="82"/>
    </row>
    <row r="39" spans="1:15" ht="20.25" x14ac:dyDescent="0.25">
      <c r="A39" s="89"/>
      <c r="B39" s="89"/>
      <c r="C39" s="91"/>
      <c r="D39" s="91"/>
      <c r="E39" s="82"/>
      <c r="F39" s="82"/>
      <c r="G39" s="82"/>
      <c r="H39" s="82"/>
      <c r="I39" s="82"/>
      <c r="J39" s="82"/>
      <c r="K39" s="82"/>
      <c r="L39" s="82"/>
      <c r="M39" s="82"/>
      <c r="N39" s="82"/>
      <c r="O39" s="82"/>
    </row>
    <row r="40" spans="1:15" ht="20.25" x14ac:dyDescent="0.25">
      <c r="A40" s="89"/>
      <c r="B40" s="89"/>
      <c r="C40" s="91"/>
      <c r="D40" s="91"/>
      <c r="E40" s="82"/>
      <c r="F40" s="82"/>
      <c r="G40" s="82"/>
      <c r="H40" s="82"/>
      <c r="I40" s="82"/>
      <c r="J40" s="82"/>
      <c r="K40" s="82"/>
      <c r="L40" s="82"/>
      <c r="M40" s="82"/>
      <c r="N40" s="82"/>
      <c r="O40" s="82"/>
    </row>
    <row r="41" spans="1:15" ht="20.25" x14ac:dyDescent="0.25">
      <c r="A41" s="89"/>
      <c r="B41" s="89"/>
      <c r="C41" s="91"/>
      <c r="D41" s="91"/>
      <c r="E41" s="82"/>
      <c r="F41" s="82"/>
      <c r="G41" s="82"/>
      <c r="H41" s="82"/>
      <c r="I41" s="82"/>
      <c r="J41" s="82"/>
      <c r="K41" s="82"/>
      <c r="L41" s="82"/>
      <c r="M41" s="82"/>
      <c r="N41" s="82"/>
      <c r="O41" s="82"/>
    </row>
    <row r="42" spans="1:15" ht="20.25" x14ac:dyDescent="0.25">
      <c r="A42" s="89"/>
      <c r="B42" s="89"/>
      <c r="C42" s="91"/>
      <c r="D42" s="91"/>
      <c r="E42" s="82"/>
      <c r="F42" s="82"/>
      <c r="G42" s="82"/>
      <c r="H42" s="82"/>
      <c r="I42" s="82"/>
      <c r="J42" s="82"/>
      <c r="K42" s="82"/>
      <c r="L42" s="82"/>
      <c r="M42" s="82"/>
      <c r="N42" s="82"/>
      <c r="O42" s="82"/>
    </row>
    <row r="43" spans="1:15" ht="20.25" x14ac:dyDescent="0.25">
      <c r="A43" s="89"/>
      <c r="B43" s="89"/>
      <c r="C43" s="91"/>
      <c r="D43" s="91"/>
      <c r="E43" s="82"/>
      <c r="F43" s="82"/>
      <c r="G43" s="82"/>
      <c r="H43" s="82"/>
      <c r="I43" s="82"/>
      <c r="J43" s="82"/>
      <c r="K43" s="82"/>
      <c r="L43" s="82"/>
      <c r="M43" s="82"/>
      <c r="N43" s="82"/>
      <c r="O43" s="82"/>
    </row>
    <row r="44" spans="1:15" ht="20.25" x14ac:dyDescent="0.25">
      <c r="A44" s="89"/>
      <c r="B44" s="89"/>
      <c r="C44" s="91"/>
      <c r="D44" s="91"/>
      <c r="E44" s="82"/>
      <c r="F44" s="82"/>
      <c r="G44" s="82"/>
      <c r="H44" s="82"/>
      <c r="I44" s="82"/>
      <c r="J44" s="82"/>
      <c r="K44" s="82"/>
      <c r="L44" s="82"/>
      <c r="M44" s="82"/>
      <c r="N44" s="82"/>
      <c r="O44" s="82"/>
    </row>
    <row r="45" spans="1:15" ht="20.25" x14ac:dyDescent="0.25">
      <c r="A45" s="89"/>
      <c r="B45" s="89"/>
      <c r="C45" s="91"/>
      <c r="D45" s="91"/>
      <c r="E45" s="82"/>
      <c r="F45" s="82"/>
      <c r="G45" s="82"/>
      <c r="H45" s="82"/>
      <c r="I45" s="82"/>
      <c r="J45" s="82"/>
      <c r="K45" s="82"/>
      <c r="L45" s="82"/>
      <c r="M45" s="82"/>
      <c r="N45" s="82"/>
      <c r="O45" s="82"/>
    </row>
    <row r="46" spans="1:15" ht="20.25" x14ac:dyDescent="0.25">
      <c r="A46" s="89"/>
      <c r="B46" s="89"/>
      <c r="C46" s="91"/>
      <c r="D46" s="91"/>
      <c r="E46" s="82"/>
      <c r="F46" s="82"/>
      <c r="G46" s="82"/>
      <c r="H46" s="82"/>
      <c r="I46" s="82"/>
      <c r="J46" s="82"/>
      <c r="K46" s="82"/>
      <c r="L46" s="82"/>
      <c r="M46" s="82"/>
      <c r="N46" s="82"/>
      <c r="O46" s="82"/>
    </row>
    <row r="47" spans="1:15" ht="20.25" x14ac:dyDescent="0.25">
      <c r="A47" s="89"/>
      <c r="B47" s="89"/>
      <c r="C47" s="91"/>
      <c r="D47" s="91"/>
      <c r="E47" s="82"/>
      <c r="F47" s="82"/>
      <c r="G47" s="82"/>
      <c r="H47" s="82"/>
      <c r="I47" s="82"/>
      <c r="J47" s="82"/>
      <c r="K47" s="82"/>
      <c r="L47" s="82"/>
      <c r="M47" s="82"/>
      <c r="N47" s="82"/>
      <c r="O47" s="82"/>
    </row>
    <row r="48" spans="1:15" ht="20.25" x14ac:dyDescent="0.25">
      <c r="A48" s="89"/>
      <c r="B48" s="89"/>
      <c r="C48" s="91"/>
      <c r="D48" s="91"/>
      <c r="E48" s="82"/>
      <c r="F48" s="82"/>
      <c r="G48" s="82"/>
      <c r="H48" s="82"/>
      <c r="I48" s="82"/>
      <c r="J48" s="82"/>
      <c r="K48" s="82"/>
      <c r="L48" s="82"/>
      <c r="M48" s="82"/>
      <c r="N48" s="82"/>
      <c r="O48" s="82"/>
    </row>
    <row r="49" spans="1:15" ht="20.25" x14ac:dyDescent="0.25">
      <c r="A49" s="89"/>
      <c r="B49" s="89"/>
      <c r="C49" s="91"/>
      <c r="D49" s="91"/>
      <c r="E49" s="82"/>
      <c r="F49" s="82"/>
      <c r="G49" s="82"/>
      <c r="H49" s="82"/>
      <c r="I49" s="82"/>
      <c r="J49" s="82"/>
      <c r="K49" s="82"/>
      <c r="L49" s="82"/>
      <c r="M49" s="82"/>
      <c r="N49" s="82"/>
      <c r="O49" s="82"/>
    </row>
    <row r="50" spans="1:15" ht="20.25" x14ac:dyDescent="0.25">
      <c r="A50" s="89"/>
      <c r="B50" s="89"/>
      <c r="C50" s="91"/>
      <c r="D50" s="91"/>
      <c r="E50" s="82"/>
      <c r="F50" s="82"/>
      <c r="G50" s="82"/>
      <c r="H50" s="82"/>
      <c r="I50" s="82"/>
      <c r="J50" s="82"/>
      <c r="K50" s="82"/>
      <c r="L50" s="82"/>
      <c r="M50" s="82"/>
      <c r="N50" s="82"/>
      <c r="O50" s="82"/>
    </row>
    <row r="51" spans="1:15" ht="20.25" x14ac:dyDescent="0.25">
      <c r="A51" s="89"/>
      <c r="B51" s="89"/>
      <c r="C51" s="91"/>
      <c r="D51" s="91"/>
      <c r="E51" s="82"/>
      <c r="F51" s="82"/>
      <c r="G51" s="82"/>
      <c r="H51" s="82"/>
      <c r="I51" s="82"/>
      <c r="J51" s="82"/>
      <c r="K51" s="82"/>
      <c r="L51" s="82"/>
      <c r="M51" s="82"/>
      <c r="N51" s="82"/>
      <c r="O51" s="82"/>
    </row>
    <row r="52" spans="1:15" ht="20.25" x14ac:dyDescent="0.25">
      <c r="A52" s="89"/>
      <c r="B52" s="21"/>
      <c r="C52" s="32"/>
      <c r="D52" s="32"/>
    </row>
    <row r="53" spans="1:15" ht="20.25" x14ac:dyDescent="0.25">
      <c r="A53" s="89"/>
      <c r="B53" s="21"/>
      <c r="C53" s="32"/>
      <c r="D53" s="32"/>
    </row>
    <row r="54" spans="1:15" ht="20.25" x14ac:dyDescent="0.25">
      <c r="A54" s="89"/>
      <c r="B54" s="21"/>
      <c r="C54" s="32"/>
      <c r="D54" s="32"/>
    </row>
    <row r="55" spans="1:15" ht="20.25" x14ac:dyDescent="0.25">
      <c r="A55" s="89"/>
      <c r="B55" s="21"/>
      <c r="C55" s="32"/>
      <c r="D55" s="32"/>
    </row>
    <row r="56" spans="1:15" ht="20.25" x14ac:dyDescent="0.25">
      <c r="A56" s="89"/>
      <c r="B56" s="21"/>
      <c r="C56" s="32"/>
      <c r="D56" s="32"/>
    </row>
    <row r="57" spans="1:15" ht="20.25" x14ac:dyDescent="0.25">
      <c r="A57" s="89"/>
      <c r="B57" s="21"/>
      <c r="C57" s="32"/>
      <c r="D57" s="32"/>
    </row>
    <row r="58" spans="1:15" ht="20.25" x14ac:dyDescent="0.25">
      <c r="A58" s="89"/>
      <c r="B58" s="21"/>
      <c r="C58" s="32"/>
      <c r="D58" s="32"/>
    </row>
    <row r="59" spans="1:15" ht="20.25" x14ac:dyDescent="0.25">
      <c r="A59" s="89"/>
      <c r="B59" s="21"/>
      <c r="C59" s="32"/>
      <c r="D59" s="32"/>
    </row>
    <row r="60" spans="1:15" ht="20.25" x14ac:dyDescent="0.25">
      <c r="A60" s="89"/>
      <c r="B60" s="21"/>
      <c r="C60" s="32"/>
      <c r="D60" s="32"/>
    </row>
    <row r="61" spans="1:15" ht="20.25" x14ac:dyDescent="0.25">
      <c r="A61" s="89"/>
      <c r="B61" s="21"/>
      <c r="C61" s="32"/>
      <c r="D61" s="32"/>
    </row>
    <row r="62" spans="1:15" ht="20.25" x14ac:dyDescent="0.25">
      <c r="A62" s="89"/>
      <c r="B62" s="21"/>
      <c r="C62" s="32"/>
      <c r="D62" s="32"/>
    </row>
    <row r="63" spans="1:15" ht="20.25" x14ac:dyDescent="0.25">
      <c r="A63" s="89"/>
      <c r="B63" s="21"/>
      <c r="C63" s="32"/>
      <c r="D63" s="32"/>
    </row>
    <row r="64" spans="1:15" ht="20.25" x14ac:dyDescent="0.25">
      <c r="A64" s="89"/>
      <c r="B64" s="21"/>
      <c r="C64" s="32"/>
      <c r="D64" s="32"/>
    </row>
    <row r="65" spans="1:4" ht="20.25" x14ac:dyDescent="0.25">
      <c r="A65" s="89"/>
      <c r="B65" s="21"/>
      <c r="C65" s="32"/>
      <c r="D65" s="32"/>
    </row>
    <row r="66" spans="1:4" ht="20.25" x14ac:dyDescent="0.25">
      <c r="A66" s="89"/>
      <c r="B66" s="21"/>
      <c r="C66" s="32"/>
      <c r="D66" s="32"/>
    </row>
    <row r="67" spans="1:4" ht="20.25" x14ac:dyDescent="0.25">
      <c r="A67" s="89"/>
      <c r="B67" s="21"/>
      <c r="C67" s="32"/>
      <c r="D67" s="32"/>
    </row>
    <row r="68" spans="1:4" ht="20.25" x14ac:dyDescent="0.25">
      <c r="A68" s="89"/>
      <c r="B68" s="21"/>
      <c r="C68" s="32"/>
      <c r="D68" s="32"/>
    </row>
    <row r="69" spans="1:4" ht="20.25" x14ac:dyDescent="0.25">
      <c r="A69" s="89"/>
      <c r="B69" s="21"/>
      <c r="C69" s="32"/>
      <c r="D69" s="32"/>
    </row>
    <row r="70" spans="1:4" ht="20.25" x14ac:dyDescent="0.25">
      <c r="A70" s="89"/>
      <c r="B70" s="21"/>
      <c r="C70" s="32"/>
      <c r="D70" s="32"/>
    </row>
    <row r="71" spans="1:4" ht="20.25" x14ac:dyDescent="0.25">
      <c r="A71" s="89"/>
      <c r="B71" s="21"/>
      <c r="C71" s="32"/>
      <c r="D71" s="32"/>
    </row>
    <row r="72" spans="1:4" ht="20.25" x14ac:dyDescent="0.25">
      <c r="A72" s="89"/>
      <c r="B72" s="21"/>
      <c r="C72" s="32"/>
      <c r="D72" s="32"/>
    </row>
    <row r="73" spans="1:4" ht="20.25" x14ac:dyDescent="0.25">
      <c r="A73" s="89"/>
      <c r="B73" s="21"/>
      <c r="C73" s="32"/>
      <c r="D73" s="32"/>
    </row>
    <row r="74" spans="1:4" ht="20.25" x14ac:dyDescent="0.25">
      <c r="A74" s="89"/>
      <c r="B74" s="21"/>
      <c r="C74" s="32"/>
      <c r="D74" s="32"/>
    </row>
    <row r="75" spans="1:4" ht="20.25" x14ac:dyDescent="0.25">
      <c r="A75" s="89"/>
      <c r="B75" s="21"/>
      <c r="C75" s="32"/>
      <c r="D75" s="32"/>
    </row>
    <row r="76" spans="1:4" ht="20.25" x14ac:dyDescent="0.25">
      <c r="A76" s="89"/>
      <c r="B76" s="21"/>
      <c r="C76" s="32"/>
      <c r="D76" s="32"/>
    </row>
    <row r="77" spans="1:4" ht="20.25" x14ac:dyDescent="0.25">
      <c r="A77" s="89"/>
      <c r="B77" s="21"/>
      <c r="C77" s="32"/>
      <c r="D77" s="32"/>
    </row>
    <row r="78" spans="1:4" ht="20.25" x14ac:dyDescent="0.25">
      <c r="A78" s="89"/>
      <c r="B78" s="21"/>
      <c r="C78" s="32"/>
      <c r="D78" s="32"/>
    </row>
    <row r="79" spans="1:4" ht="20.25" x14ac:dyDescent="0.25">
      <c r="A79" s="89"/>
      <c r="B79" s="21"/>
      <c r="C79" s="32"/>
      <c r="D79" s="32"/>
    </row>
    <row r="80" spans="1:4" ht="20.25" x14ac:dyDescent="0.25">
      <c r="A80" s="89"/>
      <c r="B80" s="21"/>
      <c r="C80" s="32"/>
      <c r="D80" s="32"/>
    </row>
    <row r="81" spans="1:4" ht="20.25" x14ac:dyDescent="0.25">
      <c r="A81" s="89"/>
      <c r="B81" s="21"/>
      <c r="C81" s="32"/>
      <c r="D81" s="32"/>
    </row>
    <row r="82" spans="1:4" ht="20.25" x14ac:dyDescent="0.25">
      <c r="A82" s="89"/>
      <c r="B82" s="21"/>
      <c r="C82" s="32"/>
      <c r="D82" s="32"/>
    </row>
    <row r="83" spans="1:4" ht="20.25" x14ac:dyDescent="0.25">
      <c r="A83" s="89"/>
      <c r="B83" s="21"/>
      <c r="C83" s="32"/>
      <c r="D83" s="32"/>
    </row>
    <row r="84" spans="1:4" ht="20.25" x14ac:dyDescent="0.25">
      <c r="A84" s="89"/>
      <c r="B84" s="21"/>
      <c r="C84" s="32"/>
      <c r="D84" s="32"/>
    </row>
    <row r="85" spans="1:4" ht="20.25" x14ac:dyDescent="0.25">
      <c r="A85" s="89"/>
      <c r="B85" s="21"/>
      <c r="C85" s="32"/>
      <c r="D85" s="32"/>
    </row>
    <row r="86" spans="1:4" ht="20.25" x14ac:dyDescent="0.25">
      <c r="A86" s="89"/>
      <c r="B86" s="21"/>
      <c r="C86" s="32"/>
      <c r="D86" s="32"/>
    </row>
    <row r="87" spans="1:4" ht="20.25" x14ac:dyDescent="0.25">
      <c r="A87" s="89"/>
      <c r="B87" s="21"/>
      <c r="C87" s="32"/>
      <c r="D87" s="32"/>
    </row>
    <row r="88" spans="1:4" ht="20.25" x14ac:dyDescent="0.25">
      <c r="A88" s="89"/>
      <c r="B88" s="21"/>
      <c r="C88" s="32"/>
      <c r="D88" s="32"/>
    </row>
    <row r="89" spans="1:4" ht="20.25" x14ac:dyDescent="0.25">
      <c r="A89" s="89"/>
      <c r="B89" s="21"/>
      <c r="C89" s="32"/>
      <c r="D89" s="32"/>
    </row>
    <row r="90" spans="1:4" ht="20.25" x14ac:dyDescent="0.25">
      <c r="A90" s="89"/>
      <c r="B90" s="21"/>
      <c r="C90" s="32"/>
      <c r="D90" s="32"/>
    </row>
    <row r="91" spans="1:4" ht="20.25" x14ac:dyDescent="0.25">
      <c r="A91" s="89"/>
      <c r="B91" s="21"/>
      <c r="C91" s="32"/>
      <c r="D91" s="32"/>
    </row>
    <row r="92" spans="1:4" ht="20.25" x14ac:dyDescent="0.25">
      <c r="A92" s="89"/>
      <c r="B92" s="21"/>
      <c r="C92" s="32"/>
      <c r="D92" s="32"/>
    </row>
    <row r="93" spans="1:4" ht="20.25" x14ac:dyDescent="0.25">
      <c r="A93" s="89"/>
      <c r="B93" s="21"/>
      <c r="C93" s="32"/>
      <c r="D93" s="32"/>
    </row>
    <row r="94" spans="1:4" ht="20.25" x14ac:dyDescent="0.25">
      <c r="A94" s="89"/>
      <c r="B94" s="21"/>
      <c r="C94" s="32"/>
      <c r="D94" s="32"/>
    </row>
    <row r="95" spans="1:4" ht="20.25" x14ac:dyDescent="0.25">
      <c r="A95" s="89"/>
      <c r="B95" s="21"/>
      <c r="C95" s="32"/>
      <c r="D95" s="32"/>
    </row>
    <row r="96" spans="1:4" ht="20.25" x14ac:dyDescent="0.25">
      <c r="A96" s="89"/>
      <c r="B96" s="21"/>
      <c r="C96" s="32"/>
      <c r="D96" s="32"/>
    </row>
    <row r="97" spans="1:4" ht="20.25" x14ac:dyDescent="0.25">
      <c r="A97" s="89"/>
      <c r="B97" s="21"/>
      <c r="C97" s="32"/>
      <c r="D97" s="32"/>
    </row>
    <row r="98" spans="1:4" ht="20.25" x14ac:dyDescent="0.25">
      <c r="A98" s="89"/>
      <c r="B98" s="21"/>
      <c r="C98" s="32"/>
      <c r="D98" s="32"/>
    </row>
    <row r="99" spans="1:4" ht="20.25" x14ac:dyDescent="0.25">
      <c r="A99" s="89"/>
      <c r="B99" s="21"/>
      <c r="C99" s="32"/>
      <c r="D99" s="32"/>
    </row>
    <row r="100" spans="1:4" ht="20.25" x14ac:dyDescent="0.25">
      <c r="A100" s="89"/>
      <c r="B100" s="21"/>
      <c r="C100" s="32"/>
      <c r="D100" s="32"/>
    </row>
    <row r="101" spans="1:4" ht="20.25" x14ac:dyDescent="0.25">
      <c r="A101" s="89"/>
      <c r="B101" s="21"/>
      <c r="C101" s="32"/>
      <c r="D101" s="32"/>
    </row>
    <row r="102" spans="1:4" ht="20.25" x14ac:dyDescent="0.25">
      <c r="A102" s="89"/>
      <c r="B102" s="21"/>
      <c r="C102" s="32"/>
      <c r="D102" s="32"/>
    </row>
    <row r="103" spans="1:4" ht="20.25" x14ac:dyDescent="0.25">
      <c r="A103" s="89"/>
      <c r="B103" s="21"/>
      <c r="C103" s="32"/>
      <c r="D103" s="32"/>
    </row>
    <row r="104" spans="1:4" ht="20.25" x14ac:dyDescent="0.25">
      <c r="A104" s="89"/>
      <c r="B104" s="21"/>
      <c r="C104" s="32"/>
      <c r="D104" s="32"/>
    </row>
    <row r="105" spans="1:4" ht="20.25" x14ac:dyDescent="0.25">
      <c r="A105" s="89"/>
      <c r="B105" s="21"/>
      <c r="C105" s="32"/>
      <c r="D105" s="32"/>
    </row>
    <row r="106" spans="1:4" ht="20.25" x14ac:dyDescent="0.25">
      <c r="A106" s="89"/>
      <c r="B106" s="21"/>
      <c r="C106" s="32"/>
      <c r="D106" s="32"/>
    </row>
    <row r="107" spans="1:4" ht="20.25" x14ac:dyDescent="0.25">
      <c r="A107" s="89"/>
      <c r="B107" s="21"/>
      <c r="C107" s="32"/>
      <c r="D107" s="32"/>
    </row>
    <row r="108" spans="1:4" ht="20.25" x14ac:dyDescent="0.25">
      <c r="A108" s="89"/>
      <c r="B108" s="21"/>
      <c r="C108" s="32"/>
      <c r="D108" s="32"/>
    </row>
    <row r="109" spans="1:4" ht="20.25" x14ac:dyDescent="0.25">
      <c r="A109" s="89"/>
      <c r="B109" s="21"/>
      <c r="C109" s="32"/>
      <c r="D109" s="32"/>
    </row>
    <row r="110" spans="1:4" ht="20.25" x14ac:dyDescent="0.25">
      <c r="A110" s="89"/>
      <c r="B110" s="21"/>
      <c r="C110" s="32"/>
      <c r="D110" s="32"/>
    </row>
    <row r="111" spans="1:4" ht="20.25" x14ac:dyDescent="0.25">
      <c r="A111" s="89"/>
      <c r="B111" s="21"/>
      <c r="C111" s="32"/>
      <c r="D111" s="32"/>
    </row>
    <row r="112" spans="1:4" ht="20.25" x14ac:dyDescent="0.25">
      <c r="A112" s="89"/>
      <c r="B112" s="21"/>
      <c r="C112" s="32"/>
      <c r="D112" s="32"/>
    </row>
    <row r="113" spans="1:4" ht="20.25" x14ac:dyDescent="0.25">
      <c r="A113" s="89"/>
      <c r="B113" s="21"/>
      <c r="C113" s="32"/>
      <c r="D113" s="32"/>
    </row>
    <row r="114" spans="1:4" ht="20.25" x14ac:dyDescent="0.25">
      <c r="A114" s="89"/>
      <c r="B114" s="21"/>
      <c r="C114" s="32"/>
      <c r="D114" s="32"/>
    </row>
    <row r="115" spans="1:4" ht="20.25" x14ac:dyDescent="0.25">
      <c r="A115" s="89"/>
      <c r="B115" s="21"/>
      <c r="C115" s="32"/>
      <c r="D115" s="32"/>
    </row>
    <row r="116" spans="1:4" ht="20.25" x14ac:dyDescent="0.25">
      <c r="A116" s="89"/>
      <c r="B116" s="21"/>
      <c r="C116" s="32"/>
      <c r="D116" s="32"/>
    </row>
    <row r="117" spans="1:4" ht="20.25" x14ac:dyDescent="0.25">
      <c r="A117" s="89"/>
      <c r="B117" s="21"/>
      <c r="C117" s="32"/>
      <c r="D117" s="32"/>
    </row>
    <row r="118" spans="1:4" ht="20.25" x14ac:dyDescent="0.25">
      <c r="A118" s="89"/>
      <c r="B118" s="21"/>
      <c r="C118" s="32"/>
      <c r="D118" s="32"/>
    </row>
    <row r="119" spans="1:4" ht="20.25" x14ac:dyDescent="0.25">
      <c r="A119" s="89"/>
      <c r="B119" s="21"/>
      <c r="C119" s="32"/>
      <c r="D119" s="32"/>
    </row>
    <row r="120" spans="1:4" ht="20.25" x14ac:dyDescent="0.25">
      <c r="A120" s="89"/>
      <c r="B120" s="21"/>
      <c r="C120" s="32"/>
      <c r="D120" s="32"/>
    </row>
    <row r="121" spans="1:4" ht="20.25" x14ac:dyDescent="0.25">
      <c r="A121" s="89"/>
      <c r="B121" s="21"/>
      <c r="C121" s="32"/>
      <c r="D121" s="32"/>
    </row>
    <row r="122" spans="1:4" ht="20.25" x14ac:dyDescent="0.25">
      <c r="A122" s="89"/>
      <c r="B122" s="21"/>
      <c r="C122" s="32"/>
      <c r="D122" s="32"/>
    </row>
    <row r="123" spans="1:4" ht="20.25" x14ac:dyDescent="0.25">
      <c r="A123" s="89"/>
      <c r="B123" s="21"/>
      <c r="C123" s="32"/>
      <c r="D123" s="32"/>
    </row>
    <row r="124" spans="1:4" ht="20.25" x14ac:dyDescent="0.25">
      <c r="A124" s="89"/>
      <c r="B124" s="21"/>
      <c r="C124" s="32"/>
      <c r="D124" s="32"/>
    </row>
    <row r="125" spans="1:4" ht="20.25" x14ac:dyDescent="0.25">
      <c r="A125" s="89"/>
      <c r="B125" s="21"/>
      <c r="C125" s="32"/>
      <c r="D125" s="32"/>
    </row>
    <row r="126" spans="1:4" ht="20.25" x14ac:dyDescent="0.25">
      <c r="A126" s="89"/>
      <c r="B126" s="21"/>
      <c r="C126" s="32"/>
      <c r="D126" s="32"/>
    </row>
    <row r="127" spans="1:4" ht="20.25" x14ac:dyDescent="0.25">
      <c r="A127" s="89"/>
      <c r="B127" s="21"/>
      <c r="C127" s="32"/>
      <c r="D127" s="32"/>
    </row>
    <row r="128" spans="1:4" ht="20.25" x14ac:dyDescent="0.25">
      <c r="A128" s="89"/>
      <c r="B128" s="21"/>
      <c r="C128" s="32"/>
      <c r="D128" s="32"/>
    </row>
    <row r="129" spans="1:4" ht="20.25" x14ac:dyDescent="0.25">
      <c r="A129" s="89"/>
      <c r="B129" s="21"/>
      <c r="C129" s="32"/>
      <c r="D129" s="32"/>
    </row>
    <row r="130" spans="1:4" ht="20.25" x14ac:dyDescent="0.25">
      <c r="A130" s="89"/>
      <c r="B130" s="21"/>
      <c r="C130" s="32"/>
      <c r="D130" s="32"/>
    </row>
    <row r="131" spans="1:4" ht="20.25" x14ac:dyDescent="0.25">
      <c r="A131" s="89"/>
      <c r="B131" s="21"/>
      <c r="C131" s="32"/>
      <c r="D131" s="32"/>
    </row>
    <row r="132" spans="1:4" ht="20.25" x14ac:dyDescent="0.25">
      <c r="A132" s="89"/>
      <c r="B132" s="21"/>
      <c r="C132" s="32"/>
      <c r="D132" s="32"/>
    </row>
    <row r="133" spans="1:4" ht="20.25" x14ac:dyDescent="0.25">
      <c r="A133" s="89"/>
      <c r="B133" s="21"/>
      <c r="C133" s="32"/>
      <c r="D133" s="32"/>
    </row>
    <row r="134" spans="1:4" ht="20.25" x14ac:dyDescent="0.25">
      <c r="A134" s="89"/>
      <c r="B134" s="21"/>
      <c r="C134" s="32"/>
      <c r="D134" s="32"/>
    </row>
    <row r="135" spans="1:4" ht="20.25" x14ac:dyDescent="0.25">
      <c r="A135" s="89"/>
      <c r="B135" s="21"/>
      <c r="C135" s="32"/>
      <c r="D135" s="32"/>
    </row>
    <row r="136" spans="1:4" ht="20.25" x14ac:dyDescent="0.25">
      <c r="A136" s="89"/>
      <c r="B136" s="21"/>
      <c r="C136" s="32"/>
      <c r="D136" s="32"/>
    </row>
    <row r="137" spans="1:4" ht="20.25" x14ac:dyDescent="0.25">
      <c r="A137" s="89"/>
      <c r="B137" s="21"/>
      <c r="C137" s="32"/>
      <c r="D137" s="32"/>
    </row>
    <row r="138" spans="1:4" ht="20.25" x14ac:dyDescent="0.25">
      <c r="A138" s="89"/>
      <c r="B138" s="21"/>
      <c r="C138" s="32"/>
      <c r="D138" s="32"/>
    </row>
    <row r="139" spans="1:4" ht="20.25" x14ac:dyDescent="0.25">
      <c r="A139" s="89"/>
      <c r="B139" s="21"/>
      <c r="C139" s="32"/>
      <c r="D139" s="32"/>
    </row>
    <row r="140" spans="1:4" ht="20.25" x14ac:dyDescent="0.25">
      <c r="A140" s="89"/>
      <c r="B140" s="21"/>
      <c r="C140" s="32"/>
      <c r="D140" s="32"/>
    </row>
    <row r="141" spans="1:4" ht="20.25" x14ac:dyDescent="0.25">
      <c r="A141" s="89"/>
      <c r="B141" s="21"/>
      <c r="C141" s="32"/>
      <c r="D141" s="32"/>
    </row>
    <row r="142" spans="1:4" ht="20.25" x14ac:dyDescent="0.25">
      <c r="A142" s="89"/>
      <c r="B142" s="21"/>
      <c r="C142" s="32"/>
      <c r="D142" s="32"/>
    </row>
    <row r="143" spans="1:4" ht="20.25" x14ac:dyDescent="0.25">
      <c r="A143" s="89"/>
      <c r="B143" s="21"/>
      <c r="C143" s="32"/>
      <c r="D143" s="32"/>
    </row>
    <row r="144" spans="1:4" ht="20.25" x14ac:dyDescent="0.25">
      <c r="A144" s="89"/>
      <c r="B144" s="21"/>
      <c r="C144" s="32"/>
      <c r="D144" s="32"/>
    </row>
    <row r="145" spans="1:4" ht="20.25" x14ac:dyDescent="0.25">
      <c r="A145" s="89"/>
      <c r="B145" s="21"/>
      <c r="C145" s="32"/>
      <c r="D145" s="32"/>
    </row>
    <row r="146" spans="1:4" ht="20.25" x14ac:dyDescent="0.25">
      <c r="A146" s="89"/>
      <c r="B146" s="21"/>
      <c r="C146" s="32"/>
      <c r="D146" s="32"/>
    </row>
    <row r="147" spans="1:4" ht="20.25" x14ac:dyDescent="0.25">
      <c r="A147" s="89"/>
      <c r="B147" s="21"/>
      <c r="C147" s="32"/>
      <c r="D147" s="32"/>
    </row>
    <row r="148" spans="1:4" ht="20.25" x14ac:dyDescent="0.25">
      <c r="A148" s="89"/>
      <c r="B148" s="21"/>
      <c r="C148" s="32"/>
      <c r="D148" s="32"/>
    </row>
    <row r="149" spans="1:4" ht="20.25" x14ac:dyDescent="0.25">
      <c r="A149" s="89"/>
      <c r="B149" s="21"/>
      <c r="C149" s="32"/>
      <c r="D149" s="32"/>
    </row>
    <row r="150" spans="1:4" ht="20.25" x14ac:dyDescent="0.25">
      <c r="A150" s="89"/>
      <c r="B150" s="21"/>
      <c r="C150" s="32"/>
      <c r="D150" s="32"/>
    </row>
    <row r="151" spans="1:4" ht="20.25" x14ac:dyDescent="0.25">
      <c r="A151" s="89"/>
      <c r="B151" s="21"/>
      <c r="C151" s="32"/>
      <c r="D151" s="32"/>
    </row>
    <row r="152" spans="1:4" ht="20.25" x14ac:dyDescent="0.25">
      <c r="A152" s="89"/>
      <c r="B152" s="21"/>
      <c r="C152" s="32"/>
      <c r="D152" s="32"/>
    </row>
    <row r="153" spans="1:4" ht="20.25" x14ac:dyDescent="0.25">
      <c r="A153" s="89"/>
      <c r="B153" s="21"/>
      <c r="C153" s="32"/>
      <c r="D153" s="32"/>
    </row>
    <row r="154" spans="1:4" ht="20.25" x14ac:dyDescent="0.25">
      <c r="A154" s="89"/>
      <c r="B154" s="21"/>
      <c r="C154" s="32"/>
      <c r="D154" s="32"/>
    </row>
    <row r="155" spans="1:4" ht="20.25" x14ac:dyDescent="0.25">
      <c r="A155" s="89"/>
      <c r="B155" s="21"/>
      <c r="C155" s="32"/>
      <c r="D155" s="32"/>
    </row>
    <row r="156" spans="1:4" ht="20.25" x14ac:dyDescent="0.25">
      <c r="A156" s="89"/>
      <c r="B156" s="21"/>
      <c r="C156" s="32"/>
      <c r="D156" s="32"/>
    </row>
    <row r="157" spans="1:4" ht="20.25" x14ac:dyDescent="0.25">
      <c r="A157" s="89"/>
      <c r="B157" s="21"/>
      <c r="C157" s="32"/>
      <c r="D157" s="32"/>
    </row>
    <row r="158" spans="1:4" ht="20.25" x14ac:dyDescent="0.25">
      <c r="A158" s="89"/>
      <c r="B158" s="21"/>
      <c r="C158" s="32"/>
      <c r="D158" s="32"/>
    </row>
    <row r="159" spans="1:4" ht="20.25" x14ac:dyDescent="0.25">
      <c r="A159" s="89"/>
      <c r="B159" s="21"/>
      <c r="C159" s="32"/>
      <c r="D159" s="32"/>
    </row>
    <row r="160" spans="1:4" ht="20.25" x14ac:dyDescent="0.25">
      <c r="A160" s="89"/>
      <c r="B160" s="21"/>
      <c r="C160" s="32"/>
      <c r="D160" s="32"/>
    </row>
    <row r="161" spans="1:4" ht="20.25" x14ac:dyDescent="0.25">
      <c r="A161" s="89"/>
      <c r="B161" s="21"/>
      <c r="C161" s="32"/>
      <c r="D161" s="32"/>
    </row>
    <row r="162" spans="1:4" ht="20.25" x14ac:dyDescent="0.25">
      <c r="A162" s="89"/>
      <c r="B162" s="21"/>
      <c r="C162" s="32"/>
      <c r="D162" s="32"/>
    </row>
    <row r="163" spans="1:4" ht="20.25" x14ac:dyDescent="0.25">
      <c r="A163" s="89"/>
      <c r="B163" s="21"/>
      <c r="C163" s="32"/>
      <c r="D163" s="32"/>
    </row>
    <row r="164" spans="1:4" ht="20.25" x14ac:dyDescent="0.25">
      <c r="A164" s="89"/>
      <c r="B164" s="21"/>
      <c r="C164" s="32"/>
      <c r="D164" s="32"/>
    </row>
    <row r="165" spans="1:4" ht="20.25" x14ac:dyDescent="0.25">
      <c r="A165" s="89"/>
      <c r="B165" s="21"/>
      <c r="C165" s="32"/>
      <c r="D165" s="32"/>
    </row>
    <row r="166" spans="1:4" ht="20.25" x14ac:dyDescent="0.25">
      <c r="A166" s="89"/>
      <c r="B166" s="21"/>
      <c r="C166" s="32"/>
      <c r="D166" s="32"/>
    </row>
    <row r="167" spans="1:4" ht="20.25" x14ac:dyDescent="0.25">
      <c r="A167" s="89"/>
      <c r="B167" s="21"/>
      <c r="C167" s="32"/>
      <c r="D167" s="32"/>
    </row>
    <row r="168" spans="1:4" ht="20.25" x14ac:dyDescent="0.25">
      <c r="A168" s="89"/>
      <c r="B168" s="21"/>
      <c r="C168" s="32"/>
      <c r="D168" s="32"/>
    </row>
    <row r="169" spans="1:4" ht="20.25" x14ac:dyDescent="0.25">
      <c r="A169" s="89"/>
      <c r="B169" s="21"/>
      <c r="C169" s="32"/>
      <c r="D169" s="32"/>
    </row>
    <row r="170" spans="1:4" ht="20.25" x14ac:dyDescent="0.25">
      <c r="A170" s="89"/>
      <c r="B170" s="21"/>
      <c r="C170" s="32"/>
      <c r="D170" s="32"/>
    </row>
    <row r="171" spans="1:4" ht="20.25" x14ac:dyDescent="0.25">
      <c r="A171" s="89"/>
      <c r="B171" s="21"/>
      <c r="C171" s="32"/>
      <c r="D171" s="32"/>
    </row>
    <row r="172" spans="1:4" ht="20.25" x14ac:dyDescent="0.25">
      <c r="A172" s="89"/>
      <c r="B172" s="21"/>
      <c r="C172" s="32"/>
      <c r="D172" s="32"/>
    </row>
    <row r="173" spans="1:4" ht="20.25" x14ac:dyDescent="0.25">
      <c r="A173" s="89"/>
      <c r="B173" s="21"/>
      <c r="C173" s="32"/>
      <c r="D173" s="32"/>
    </row>
    <row r="174" spans="1:4" ht="20.25" x14ac:dyDescent="0.25">
      <c r="A174" s="89"/>
      <c r="B174" s="21"/>
      <c r="C174" s="32"/>
      <c r="D174" s="32"/>
    </row>
    <row r="175" spans="1:4" ht="20.25" x14ac:dyDescent="0.25">
      <c r="A175" s="89"/>
      <c r="B175" s="21"/>
      <c r="C175" s="32"/>
      <c r="D175" s="32"/>
    </row>
    <row r="176" spans="1:4" ht="20.25" x14ac:dyDescent="0.25">
      <c r="A176" s="89"/>
      <c r="B176" s="21"/>
      <c r="C176" s="32"/>
      <c r="D176" s="32"/>
    </row>
    <row r="177" spans="1:4" ht="20.25" x14ac:dyDescent="0.25">
      <c r="A177" s="89"/>
      <c r="B177" s="21"/>
      <c r="C177" s="32"/>
      <c r="D177" s="32"/>
    </row>
    <row r="178" spans="1:4" ht="20.25" x14ac:dyDescent="0.25">
      <c r="A178" s="89"/>
      <c r="B178" s="21"/>
      <c r="C178" s="32"/>
      <c r="D178" s="32"/>
    </row>
    <row r="179" spans="1:4" ht="20.25" x14ac:dyDescent="0.25">
      <c r="A179" s="89"/>
      <c r="B179" s="21"/>
      <c r="C179" s="32"/>
      <c r="D179" s="32"/>
    </row>
    <row r="180" spans="1:4" ht="20.25" x14ac:dyDescent="0.25">
      <c r="A180" s="89"/>
      <c r="B180" s="21"/>
      <c r="C180" s="32"/>
      <c r="D180" s="32"/>
    </row>
    <row r="181" spans="1:4" ht="20.25" x14ac:dyDescent="0.25">
      <c r="A181" s="89"/>
      <c r="B181" s="21"/>
      <c r="C181" s="32"/>
      <c r="D181" s="32"/>
    </row>
    <row r="182" spans="1:4" ht="20.25" x14ac:dyDescent="0.25">
      <c r="A182" s="89"/>
      <c r="B182" s="21"/>
      <c r="C182" s="32"/>
      <c r="D182" s="32"/>
    </row>
    <row r="183" spans="1:4" ht="20.25" x14ac:dyDescent="0.25">
      <c r="A183" s="89"/>
      <c r="B183" s="21"/>
      <c r="C183" s="32"/>
      <c r="D183" s="32"/>
    </row>
    <row r="184" spans="1:4" ht="20.25" x14ac:dyDescent="0.25">
      <c r="A184" s="89"/>
      <c r="B184" s="21"/>
      <c r="C184" s="32"/>
      <c r="D184" s="32"/>
    </row>
    <row r="185" spans="1:4" ht="20.25" x14ac:dyDescent="0.25">
      <c r="A185" s="89"/>
      <c r="B185" s="21"/>
      <c r="C185" s="32"/>
      <c r="D185" s="32"/>
    </row>
    <row r="186" spans="1:4" ht="20.25" x14ac:dyDescent="0.25">
      <c r="A186" s="89"/>
      <c r="B186" s="21"/>
      <c r="C186" s="32"/>
      <c r="D186" s="32"/>
    </row>
    <row r="187" spans="1:4" ht="20.25" x14ac:dyDescent="0.25">
      <c r="A187" s="89"/>
      <c r="B187" s="21"/>
      <c r="C187" s="32"/>
      <c r="D187" s="32"/>
    </row>
    <row r="188" spans="1:4" ht="20.25" x14ac:dyDescent="0.25">
      <c r="A188" s="89"/>
      <c r="B188" s="21"/>
      <c r="C188" s="32"/>
      <c r="D188" s="32"/>
    </row>
    <row r="189" spans="1:4" ht="20.25" x14ac:dyDescent="0.25">
      <c r="A189" s="89"/>
      <c r="B189" s="21"/>
      <c r="C189" s="32"/>
      <c r="D189" s="32"/>
    </row>
    <row r="190" spans="1:4" ht="20.25" x14ac:dyDescent="0.25">
      <c r="A190" s="89"/>
      <c r="B190" s="21"/>
      <c r="C190" s="32"/>
      <c r="D190" s="32"/>
    </row>
    <row r="191" spans="1:4" ht="20.25" x14ac:dyDescent="0.25">
      <c r="A191" s="89"/>
      <c r="B191" s="21"/>
      <c r="C191" s="32"/>
      <c r="D191" s="32"/>
    </row>
    <row r="192" spans="1:4" ht="20.25" x14ac:dyDescent="0.25">
      <c r="A192" s="89"/>
      <c r="B192" s="21"/>
      <c r="C192" s="32"/>
      <c r="D192" s="32"/>
    </row>
    <row r="193" spans="1:4" ht="20.25" x14ac:dyDescent="0.25">
      <c r="A193" s="89"/>
      <c r="B193" s="21"/>
      <c r="C193" s="32"/>
      <c r="D193" s="32"/>
    </row>
    <row r="194" spans="1:4" ht="20.25" x14ac:dyDescent="0.25">
      <c r="A194" s="89"/>
      <c r="B194" s="21"/>
      <c r="C194" s="32"/>
      <c r="D194" s="32"/>
    </row>
    <row r="195" spans="1:4" ht="20.25" x14ac:dyDescent="0.25">
      <c r="A195" s="89"/>
      <c r="B195" s="21"/>
      <c r="C195" s="32"/>
      <c r="D195" s="32"/>
    </row>
    <row r="196" spans="1:4" ht="20.25" x14ac:dyDescent="0.25">
      <c r="A196" s="89"/>
      <c r="B196" s="21"/>
      <c r="C196" s="32"/>
      <c r="D196" s="32"/>
    </row>
    <row r="197" spans="1:4" ht="20.25" x14ac:dyDescent="0.25">
      <c r="A197" s="89"/>
      <c r="B197" s="21"/>
      <c r="C197" s="32"/>
      <c r="D197" s="32"/>
    </row>
    <row r="198" spans="1:4" ht="20.25" x14ac:dyDescent="0.25">
      <c r="A198" s="89"/>
      <c r="B198" s="21"/>
      <c r="C198" s="32"/>
      <c r="D198" s="32"/>
    </row>
    <row r="199" spans="1:4" ht="20.25" x14ac:dyDescent="0.25">
      <c r="A199" s="89"/>
      <c r="B199" s="21"/>
      <c r="C199" s="32"/>
      <c r="D199" s="32"/>
    </row>
    <row r="200" spans="1:4" ht="20.25" x14ac:dyDescent="0.25">
      <c r="A200" s="89"/>
      <c r="B200" s="21"/>
      <c r="C200" s="32"/>
      <c r="D200" s="32"/>
    </row>
    <row r="201" spans="1:4" ht="20.25" x14ac:dyDescent="0.25">
      <c r="A201" s="89"/>
      <c r="B201" s="21"/>
      <c r="C201" s="32"/>
      <c r="D201" s="32"/>
    </row>
    <row r="202" spans="1:4" ht="20.25" x14ac:dyDescent="0.25">
      <c r="A202" s="89"/>
      <c r="B202" s="21"/>
      <c r="C202" s="32"/>
      <c r="D202" s="32"/>
    </row>
    <row r="203" spans="1:4" ht="20.25" x14ac:dyDescent="0.25">
      <c r="A203" s="89"/>
      <c r="B203" s="21"/>
      <c r="C203" s="32"/>
      <c r="D203" s="32"/>
    </row>
    <row r="204" spans="1:4" ht="20.25" x14ac:dyDescent="0.25">
      <c r="A204" s="89"/>
      <c r="B204" s="21"/>
      <c r="C204" s="32"/>
      <c r="D204" s="32"/>
    </row>
    <row r="205" spans="1:4" ht="20.25" x14ac:dyDescent="0.25">
      <c r="A205" s="89"/>
      <c r="B205" s="21"/>
      <c r="C205" s="32"/>
      <c r="D205" s="32"/>
    </row>
    <row r="206" spans="1:4" ht="20.25" x14ac:dyDescent="0.25">
      <c r="A206" s="89"/>
      <c r="B206" s="21"/>
      <c r="C206" s="32"/>
      <c r="D206" s="32"/>
    </row>
    <row r="207" spans="1:4" ht="20.25" x14ac:dyDescent="0.25">
      <c r="A207" s="89"/>
      <c r="B207" s="21"/>
      <c r="C207" s="32"/>
      <c r="D207" s="32"/>
    </row>
    <row r="208" spans="1:4" x14ac:dyDescent="0.25">
      <c r="A208" s="82"/>
      <c r="B208" s="21"/>
      <c r="C208" s="21"/>
      <c r="D208" s="21"/>
    </row>
    <row r="209" spans="1:8" ht="20.25" x14ac:dyDescent="0.25">
      <c r="A209" s="82"/>
      <c r="B209" s="28" t="s">
        <v>81</v>
      </c>
      <c r="C209" s="28" t="s">
        <v>134</v>
      </c>
      <c r="D209" s="31" t="s">
        <v>81</v>
      </c>
      <c r="E209" s="31" t="s">
        <v>134</v>
      </c>
    </row>
    <row r="210" spans="1:8" ht="21" x14ac:dyDescent="0.35">
      <c r="A210" s="82"/>
      <c r="B210" s="29" t="s">
        <v>83</v>
      </c>
      <c r="C210" s="29" t="s">
        <v>55</v>
      </c>
      <c r="D210" t="s">
        <v>83</v>
      </c>
      <c r="F210" t="str">
        <f>IF(NOT(ISBLANK(D210)),D210,IF(NOT(ISBLANK(E210)),"     "&amp;E210,FALSE))</f>
        <v>Afectación Económica o presupuestal</v>
      </c>
      <c r="G210" t="s">
        <v>83</v>
      </c>
      <c r="H210" t="str">
        <f ca="1">IF(NOT(ISERROR(MATCH(G210,_xlfn.ANCHORARRAY(B221),0))),F223&amp;"Por favor no seleccionar los criterios de impacto",G210)</f>
        <v>Afectación Económica o presupuestal</v>
      </c>
    </row>
    <row r="211" spans="1:8" ht="21" x14ac:dyDescent="0.35">
      <c r="A211" s="82"/>
      <c r="B211" s="29" t="s">
        <v>83</v>
      </c>
      <c r="C211" s="29" t="s">
        <v>86</v>
      </c>
      <c r="E211" t="s">
        <v>55</v>
      </c>
      <c r="F211" t="str">
        <f t="shared" ref="F211:F221" si="0">IF(NOT(ISBLANK(D211)),D211,IF(NOT(ISBLANK(E211)),"     "&amp;E211,FALSE))</f>
        <v xml:space="preserve">     Afectación menor a 10 SMLMV .</v>
      </c>
    </row>
    <row r="212" spans="1:8" ht="21" x14ac:dyDescent="0.35">
      <c r="A212" s="82"/>
      <c r="B212" s="29" t="s">
        <v>83</v>
      </c>
      <c r="C212" s="29" t="s">
        <v>87</v>
      </c>
      <c r="E212" t="s">
        <v>86</v>
      </c>
      <c r="F212" t="str">
        <f t="shared" si="0"/>
        <v xml:space="preserve">     Entre 10 y 50 SMLMV </v>
      </c>
    </row>
    <row r="213" spans="1:8" ht="21" x14ac:dyDescent="0.35">
      <c r="A213" s="82"/>
      <c r="B213" s="29" t="s">
        <v>83</v>
      </c>
      <c r="C213" s="29" t="s">
        <v>88</v>
      </c>
      <c r="E213" t="s">
        <v>87</v>
      </c>
      <c r="F213" t="str">
        <f t="shared" si="0"/>
        <v xml:space="preserve">     Entre 50 y 100 SMLMV </v>
      </c>
    </row>
    <row r="214" spans="1:8" ht="21" x14ac:dyDescent="0.35">
      <c r="A214" s="82"/>
      <c r="B214" s="29" t="s">
        <v>83</v>
      </c>
      <c r="C214" s="29" t="s">
        <v>89</v>
      </c>
      <c r="E214" t="s">
        <v>88</v>
      </c>
      <c r="F214" t="str">
        <f t="shared" si="0"/>
        <v xml:space="preserve">     Entre 100 y 500 SMLMV </v>
      </c>
    </row>
    <row r="215" spans="1:8" ht="21" x14ac:dyDescent="0.35">
      <c r="A215" s="82"/>
      <c r="B215" s="29" t="s">
        <v>54</v>
      </c>
      <c r="C215" s="29" t="s">
        <v>90</v>
      </c>
      <c r="E215" t="s">
        <v>89</v>
      </c>
      <c r="F215" t="str">
        <f t="shared" si="0"/>
        <v xml:space="preserve">     Mayor a 500 SMLMV </v>
      </c>
    </row>
    <row r="216" spans="1:8" ht="21" x14ac:dyDescent="0.35">
      <c r="A216" s="82"/>
      <c r="B216" s="29" t="s">
        <v>54</v>
      </c>
      <c r="C216" s="29" t="s">
        <v>91</v>
      </c>
      <c r="D216" t="s">
        <v>54</v>
      </c>
      <c r="F216" t="str">
        <f t="shared" si="0"/>
        <v>Pérdida Reputacional</v>
      </c>
    </row>
    <row r="217" spans="1:8" ht="21" x14ac:dyDescent="0.35">
      <c r="A217" s="82"/>
      <c r="B217" s="29" t="s">
        <v>54</v>
      </c>
      <c r="C217" s="29" t="s">
        <v>93</v>
      </c>
      <c r="E217" t="s">
        <v>90</v>
      </c>
      <c r="F217" t="str">
        <f t="shared" si="0"/>
        <v xml:space="preserve">     El riesgo afecta la imagen de alguna área de la organización</v>
      </c>
    </row>
    <row r="218" spans="1:8" ht="21" x14ac:dyDescent="0.35">
      <c r="A218" s="82"/>
      <c r="B218" s="29" t="s">
        <v>54</v>
      </c>
      <c r="C218" s="29" t="s">
        <v>92</v>
      </c>
      <c r="E218" t="s">
        <v>91</v>
      </c>
      <c r="F218" t="str">
        <f t="shared" si="0"/>
        <v xml:space="preserve">     El riesgo afecta la imagen de la entidad internamente, de conocimiento general, nivel interno, de junta dircetiva y accionistas y/o de provedores</v>
      </c>
    </row>
    <row r="219" spans="1:8" ht="21" x14ac:dyDescent="0.35">
      <c r="A219" s="82"/>
      <c r="B219" s="29" t="s">
        <v>54</v>
      </c>
      <c r="C219" s="29" t="s">
        <v>111</v>
      </c>
      <c r="E219" t="s">
        <v>93</v>
      </c>
      <c r="F219" t="str">
        <f t="shared" si="0"/>
        <v xml:space="preserve">     El riesgo afecta la imagen de la entidad con algunos usuarios de relevancia frente al logro de los objetivos</v>
      </c>
    </row>
    <row r="220" spans="1:8" x14ac:dyDescent="0.25">
      <c r="A220" s="82"/>
      <c r="B220" s="30"/>
      <c r="C220" s="30"/>
      <c r="E220" t="s">
        <v>92</v>
      </c>
      <c r="F220" t="str">
        <f t="shared" si="0"/>
        <v xml:space="preserve">     El riesgo afecta la imagen de de la entidad con efecto publicitario sostenido a nivel de sector administrativo, nivel departamental o municipal</v>
      </c>
    </row>
    <row r="221" spans="1:8" x14ac:dyDescent="0.25">
      <c r="A221" s="82"/>
      <c r="B221" s="30" t="e" cm="1">
        <f t="array" aca="1" ref="B221:B223" ca="1">_xlfn.UNIQUE(Tabla1[[#All],[Criterios]])</f>
        <v>#NAME?</v>
      </c>
      <c r="C221" s="30"/>
      <c r="E221" t="s">
        <v>111</v>
      </c>
      <c r="F221" t="str">
        <f t="shared" si="0"/>
        <v xml:space="preserve">     El riesgo afecta la imagen de la entidad a nivel nacional, con efecto publicitarios sostenible a nivel país</v>
      </c>
    </row>
    <row r="222" spans="1:8" x14ac:dyDescent="0.25">
      <c r="A222" s="82"/>
      <c r="B222" s="30" t="e">
        <f ca="1"/>
        <v>#NAME?</v>
      </c>
      <c r="C222" s="30"/>
    </row>
    <row r="223" spans="1:8" x14ac:dyDescent="0.25">
      <c r="B223" s="30" t="e">
        <f ca="1"/>
        <v>#NAME?</v>
      </c>
      <c r="C223" s="30"/>
      <c r="F223" s="33" t="s">
        <v>136</v>
      </c>
    </row>
    <row r="224" spans="1:8" x14ac:dyDescent="0.25">
      <c r="B224" s="20"/>
      <c r="C224" s="20"/>
      <c r="F224" s="33" t="s">
        <v>137</v>
      </c>
    </row>
    <row r="225" spans="2:4" x14ac:dyDescent="0.25">
      <c r="B225" s="20"/>
      <c r="C225" s="20"/>
    </row>
    <row r="226" spans="2:4" x14ac:dyDescent="0.25">
      <c r="B226" s="20"/>
      <c r="C226" s="20"/>
    </row>
    <row r="227" spans="2:4" x14ac:dyDescent="0.25">
      <c r="B227" s="20"/>
      <c r="C227" s="20"/>
      <c r="D227" s="20"/>
    </row>
    <row r="228" spans="2:4" x14ac:dyDescent="0.25">
      <c r="B228" s="20"/>
      <c r="C228" s="20"/>
      <c r="D228" s="20"/>
    </row>
    <row r="229" spans="2:4" x14ac:dyDescent="0.25">
      <c r="B229" s="20"/>
      <c r="C229" s="20"/>
      <c r="D229" s="20"/>
    </row>
    <row r="230" spans="2:4" x14ac:dyDescent="0.25">
      <c r="B230" s="20"/>
      <c r="C230" s="20"/>
      <c r="D230" s="20"/>
    </row>
    <row r="231" spans="2:4" x14ac:dyDescent="0.25">
      <c r="B231" s="20"/>
      <c r="C231" s="20"/>
      <c r="D231" s="20"/>
    </row>
    <row r="232" spans="2:4" x14ac:dyDescent="0.25">
      <c r="B232" s="20"/>
      <c r="C232" s="20"/>
      <c r="D232" s="20"/>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H16"/>
  <sheetViews>
    <sheetView workbookViewId="0">
      <selection activeCell="B9" sqref="B9:B14"/>
    </sheetView>
  </sheetViews>
  <sheetFormatPr baseColWidth="10" defaultColWidth="14.28515625" defaultRowHeight="12.75" x14ac:dyDescent="0.2"/>
  <cols>
    <col min="1" max="2" width="14.28515625" style="87"/>
    <col min="3" max="3" width="17" style="87" customWidth="1"/>
    <col min="4" max="4" width="14.28515625" style="87"/>
    <col min="5" max="5" width="46" style="87" customWidth="1"/>
    <col min="6" max="16384" width="14.28515625" style="87"/>
  </cols>
  <sheetData>
    <row r="1" spans="2:8" ht="24" customHeight="1" thickBot="1" x14ac:dyDescent="0.25">
      <c r="B1" s="363" t="s">
        <v>216</v>
      </c>
      <c r="C1" s="364"/>
      <c r="D1" s="364"/>
      <c r="E1" s="364"/>
      <c r="F1" s="365"/>
    </row>
    <row r="2" spans="2:8" ht="16.5" thickBot="1" x14ac:dyDescent="0.3">
      <c r="B2" s="88"/>
      <c r="C2" s="88"/>
      <c r="D2" s="88"/>
      <c r="E2" s="88"/>
      <c r="F2" s="88"/>
    </row>
    <row r="3" spans="2:8" ht="15.75" thickBot="1" x14ac:dyDescent="0.25">
      <c r="B3" s="366" t="s">
        <v>61</v>
      </c>
      <c r="C3" s="367"/>
      <c r="D3" s="367"/>
      <c r="E3" s="133" t="s">
        <v>62</v>
      </c>
      <c r="F3" s="134" t="s">
        <v>217</v>
      </c>
    </row>
    <row r="4" spans="2:8" ht="28.5" x14ac:dyDescent="0.2">
      <c r="B4" s="368" t="s">
        <v>63</v>
      </c>
      <c r="C4" s="370" t="s">
        <v>11</v>
      </c>
      <c r="D4" s="135" t="s">
        <v>12</v>
      </c>
      <c r="E4" s="136" t="s">
        <v>64</v>
      </c>
      <c r="F4" s="137">
        <v>0.25</v>
      </c>
    </row>
    <row r="5" spans="2:8" ht="42.75" x14ac:dyDescent="0.2">
      <c r="B5" s="369"/>
      <c r="C5" s="371"/>
      <c r="D5" s="138" t="s">
        <v>13</v>
      </c>
      <c r="E5" s="139" t="s">
        <v>218</v>
      </c>
      <c r="F5" s="140">
        <v>0.15</v>
      </c>
    </row>
    <row r="6" spans="2:8" ht="42.75" x14ac:dyDescent="0.2">
      <c r="B6" s="369"/>
      <c r="C6" s="371"/>
      <c r="D6" s="138" t="s">
        <v>14</v>
      </c>
      <c r="E6" s="139" t="s">
        <v>65</v>
      </c>
      <c r="F6" s="140">
        <v>0.1</v>
      </c>
    </row>
    <row r="7" spans="2:8" ht="57" x14ac:dyDescent="0.2">
      <c r="B7" s="369"/>
      <c r="C7" s="371" t="s">
        <v>15</v>
      </c>
      <c r="D7" s="138" t="s">
        <v>9</v>
      </c>
      <c r="E7" s="139" t="s">
        <v>66</v>
      </c>
      <c r="F7" s="140">
        <v>0.25</v>
      </c>
    </row>
    <row r="8" spans="2:8" ht="28.5" x14ac:dyDescent="0.2">
      <c r="B8" s="369"/>
      <c r="C8" s="371"/>
      <c r="D8" s="138" t="s">
        <v>8</v>
      </c>
      <c r="E8" s="139" t="s">
        <v>67</v>
      </c>
      <c r="F8" s="140">
        <v>0.15</v>
      </c>
      <c r="G8" s="141">
        <f>SUM(F4:F8)</f>
        <v>0.9</v>
      </c>
      <c r="H8" s="142" t="s">
        <v>219</v>
      </c>
    </row>
    <row r="9" spans="2:8" ht="57" x14ac:dyDescent="0.2">
      <c r="B9" s="372" t="s">
        <v>220</v>
      </c>
      <c r="C9" s="371" t="s">
        <v>16</v>
      </c>
      <c r="D9" s="138" t="s">
        <v>17</v>
      </c>
      <c r="E9" s="139" t="s">
        <v>68</v>
      </c>
      <c r="F9" s="143">
        <f>(100%-90%)/6</f>
        <v>1.6666666666666663E-2</v>
      </c>
      <c r="G9" s="144"/>
      <c r="H9" s="144"/>
    </row>
    <row r="10" spans="2:8" ht="57" x14ac:dyDescent="0.2">
      <c r="B10" s="369"/>
      <c r="C10" s="371"/>
      <c r="D10" s="138" t="s">
        <v>18</v>
      </c>
      <c r="E10" s="139" t="s">
        <v>69</v>
      </c>
      <c r="F10" s="143">
        <f t="shared" ref="F10:F14" si="0">(100%-90%)/6</f>
        <v>1.6666666666666663E-2</v>
      </c>
      <c r="G10" s="145"/>
      <c r="H10" s="144"/>
    </row>
    <row r="11" spans="2:8" ht="42.75" x14ac:dyDescent="0.2">
      <c r="B11" s="369"/>
      <c r="C11" s="371" t="s">
        <v>19</v>
      </c>
      <c r="D11" s="138" t="s">
        <v>20</v>
      </c>
      <c r="E11" s="139" t="s">
        <v>70</v>
      </c>
      <c r="F11" s="143">
        <f t="shared" si="0"/>
        <v>1.6666666666666663E-2</v>
      </c>
      <c r="G11" s="145"/>
      <c r="H11" s="144"/>
    </row>
    <row r="12" spans="2:8" ht="42.75" x14ac:dyDescent="0.2">
      <c r="B12" s="369"/>
      <c r="C12" s="371"/>
      <c r="D12" s="138" t="s">
        <v>21</v>
      </c>
      <c r="E12" s="139" t="s">
        <v>71</v>
      </c>
      <c r="F12" s="143">
        <f t="shared" si="0"/>
        <v>1.6666666666666663E-2</v>
      </c>
      <c r="G12" s="145"/>
      <c r="H12" s="144"/>
    </row>
    <row r="13" spans="2:8" ht="28.5" x14ac:dyDescent="0.2">
      <c r="B13" s="369"/>
      <c r="C13" s="371" t="s">
        <v>22</v>
      </c>
      <c r="D13" s="138" t="s">
        <v>112</v>
      </c>
      <c r="E13" s="139" t="s">
        <v>115</v>
      </c>
      <c r="F13" s="143">
        <f t="shared" si="0"/>
        <v>1.6666666666666663E-2</v>
      </c>
      <c r="G13" s="145"/>
      <c r="H13" s="144"/>
    </row>
    <row r="14" spans="2:8" ht="29.25" thickBot="1" x14ac:dyDescent="0.25">
      <c r="B14" s="373"/>
      <c r="C14" s="374"/>
      <c r="D14" s="146" t="s">
        <v>113</v>
      </c>
      <c r="E14" s="147" t="s">
        <v>114</v>
      </c>
      <c r="F14" s="143">
        <f t="shared" si="0"/>
        <v>1.6666666666666663E-2</v>
      </c>
      <c r="G14" s="148">
        <f>SUM(F9:F14)</f>
        <v>9.9999999999999978E-2</v>
      </c>
      <c r="H14" s="149" t="s">
        <v>219</v>
      </c>
    </row>
    <row r="15" spans="2:8" ht="15" x14ac:dyDescent="0.2">
      <c r="G15" s="148">
        <f>SUM(F4:F14)</f>
        <v>0.99999999999999978</v>
      </c>
      <c r="H15" s="149" t="s">
        <v>221</v>
      </c>
    </row>
    <row r="16" spans="2:8" ht="48.75" customHeight="1" x14ac:dyDescent="0.2">
      <c r="B16" s="362" t="s">
        <v>222</v>
      </c>
      <c r="C16" s="362"/>
      <c r="D16" s="362"/>
      <c r="E16" s="362"/>
      <c r="F16" s="362"/>
    </row>
  </sheetData>
  <mergeCells count="10">
    <mergeCell ref="B16:F16"/>
    <mergeCell ref="B1:F1"/>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29</v>
      </c>
      <c r="E2" t="s">
        <v>124</v>
      </c>
    </row>
    <row r="3" spans="2:5" x14ac:dyDescent="0.25">
      <c r="B3" t="s">
        <v>30</v>
      </c>
      <c r="E3" t="s">
        <v>123</v>
      </c>
    </row>
    <row r="4" spans="2:5" x14ac:dyDescent="0.25">
      <c r="B4" t="s">
        <v>128</v>
      </c>
      <c r="E4" t="s">
        <v>125</v>
      </c>
    </row>
    <row r="5" spans="2:5" x14ac:dyDescent="0.25">
      <c r="B5" t="s">
        <v>127</v>
      </c>
    </row>
    <row r="8" spans="2:5" x14ac:dyDescent="0.25">
      <c r="B8" t="s">
        <v>79</v>
      </c>
    </row>
    <row r="9" spans="2:5" x14ac:dyDescent="0.25">
      <c r="B9" t="s">
        <v>38</v>
      </c>
    </row>
    <row r="10" spans="2:5" x14ac:dyDescent="0.25">
      <c r="B10" t="s">
        <v>39</v>
      </c>
    </row>
    <row r="13" spans="2:5" x14ac:dyDescent="0.25">
      <c r="B13" t="s">
        <v>122</v>
      </c>
    </row>
    <row r="14" spans="2:5" x14ac:dyDescent="0.25">
      <c r="B14" t="s">
        <v>116</v>
      </c>
    </row>
    <row r="15" spans="2:5" x14ac:dyDescent="0.25">
      <c r="B15" t="s">
        <v>119</v>
      </c>
    </row>
    <row r="16" spans="2:5" x14ac:dyDescent="0.25">
      <c r="B16" t="s">
        <v>117</v>
      </c>
    </row>
    <row r="17" spans="2:2" x14ac:dyDescent="0.25">
      <c r="B17" t="s">
        <v>118</v>
      </c>
    </row>
    <row r="18" spans="2:2" x14ac:dyDescent="0.25">
      <c r="B18" t="s">
        <v>120</v>
      </c>
    </row>
    <row r="19" spans="2:2" x14ac:dyDescent="0.25">
      <c r="B19" t="s">
        <v>121</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RowHeight="12.75" x14ac:dyDescent="0.2"/>
  <cols>
    <col min="1" max="1" width="32.85546875" style="7" customWidth="1"/>
    <col min="2" max="16384" width="11.42578125" style="7"/>
  </cols>
  <sheetData>
    <row r="3" spans="1:1" x14ac:dyDescent="0.2">
      <c r="A3" s="8" t="s">
        <v>12</v>
      </c>
    </row>
    <row r="4" spans="1:1" x14ac:dyDescent="0.2">
      <c r="A4" s="8" t="s">
        <v>13</v>
      </c>
    </row>
    <row r="5" spans="1:1" x14ac:dyDescent="0.2">
      <c r="A5" s="8" t="s">
        <v>14</v>
      </c>
    </row>
    <row r="6" spans="1:1" x14ac:dyDescent="0.2">
      <c r="A6" s="8" t="s">
        <v>9</v>
      </c>
    </row>
    <row r="7" spans="1:1" x14ac:dyDescent="0.2">
      <c r="A7" s="8" t="s">
        <v>8</v>
      </c>
    </row>
    <row r="8" spans="1:1" x14ac:dyDescent="0.2">
      <c r="A8" s="8" t="s">
        <v>17</v>
      </c>
    </row>
    <row r="9" spans="1:1" x14ac:dyDescent="0.2">
      <c r="A9" s="8" t="s">
        <v>18</v>
      </c>
    </row>
    <row r="10" spans="1:1" x14ac:dyDescent="0.2">
      <c r="A10" s="8" t="s">
        <v>20</v>
      </c>
    </row>
    <row r="11" spans="1:1" x14ac:dyDescent="0.2">
      <c r="A11" s="8" t="s">
        <v>21</v>
      </c>
    </row>
    <row r="12" spans="1:1" x14ac:dyDescent="0.2">
      <c r="A12" s="8" t="s">
        <v>23</v>
      </c>
    </row>
    <row r="13" spans="1:1" x14ac:dyDescent="0.2">
      <c r="A13" s="8" t="s">
        <v>24</v>
      </c>
    </row>
    <row r="14" spans="1:1" x14ac:dyDescent="0.2">
      <c r="A14" s="8" t="s">
        <v>25</v>
      </c>
    </row>
    <row r="16" spans="1:1" x14ac:dyDescent="0.2">
      <c r="A16" s="8" t="s">
        <v>28</v>
      </c>
    </row>
    <row r="17" spans="1:1" x14ac:dyDescent="0.2">
      <c r="A17" s="8" t="s">
        <v>29</v>
      </c>
    </row>
    <row r="18" spans="1:1" x14ac:dyDescent="0.2">
      <c r="A18" s="8" t="s">
        <v>30</v>
      </c>
    </row>
    <row r="20" spans="1:1" x14ac:dyDescent="0.2">
      <c r="A20" s="8" t="s">
        <v>38</v>
      </c>
    </row>
    <row r="21" spans="1:1" x14ac:dyDescent="0.2">
      <c r="A21" s="8"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luis alberto molano lopez</cp:lastModifiedBy>
  <cp:lastPrinted>2020-05-13T01:12:22Z</cp:lastPrinted>
  <dcterms:created xsi:type="dcterms:W3CDTF">2020-03-24T23:12:47Z</dcterms:created>
  <dcterms:modified xsi:type="dcterms:W3CDTF">2021-12-15T20:25:07Z</dcterms:modified>
</cp:coreProperties>
</file>