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00" windowHeight="7455"/>
  </bookViews>
  <sheets>
    <sheet name="FORMATO PLAN ACCION " sheetId="4" r:id="rId1"/>
    <sheet name="Hoja1" sheetId="5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4"/>
  <c r="T20" l="1"/>
  <c r="Q8" l="1"/>
  <c r="P8"/>
  <c r="T24" l="1"/>
  <c r="Q23"/>
  <c r="H14" i="5"/>
  <c r="H12"/>
  <c r="H8"/>
  <c r="H10"/>
  <c r="E11"/>
  <c r="E10"/>
  <c r="E8"/>
  <c r="T16" i="4"/>
  <c r="Q16"/>
  <c r="H4" i="5"/>
  <c r="H3"/>
  <c r="E5"/>
  <c r="E4"/>
  <c r="F3"/>
  <c r="H6"/>
  <c r="H5"/>
  <c r="E3"/>
  <c r="L22" i="4" l="1"/>
  <c r="Q22"/>
  <c r="T22" s="1"/>
  <c r="J22"/>
  <c r="J23" l="1"/>
  <c r="L21"/>
  <c r="J21"/>
  <c r="Q19" l="1"/>
  <c r="Q18"/>
  <c r="Q17"/>
  <c r="Q20" l="1"/>
  <c r="Q21"/>
  <c r="T21" s="1"/>
  <c r="Q24"/>
  <c r="L17"/>
  <c r="L18"/>
  <c r="L19"/>
  <c r="L20"/>
  <c r="L23"/>
  <c r="J17"/>
  <c r="J18"/>
  <c r="J19"/>
  <c r="J20"/>
  <c r="L16" l="1"/>
  <c r="L24"/>
  <c r="J16"/>
  <c r="J24"/>
</calcChain>
</file>

<file path=xl/comments1.xml><?xml version="1.0" encoding="utf-8"?>
<comments xmlns="http://schemas.openxmlformats.org/spreadsheetml/2006/main">
  <authors>
    <author>luis alberto molano lopez</author>
  </authors>
  <commentList>
    <comment ref="T14" authorId="0">
      <text>
        <r>
          <rPr>
            <b/>
            <sz val="9"/>
            <color indexed="81"/>
            <rFont val="Tahoma"/>
            <family val="2"/>
          </rPr>
          <t>campos formulados, NO BORRAR!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<sst xmlns="http://schemas.openxmlformats.org/spreadsheetml/2006/main" count="78" uniqueCount="63">
  <si>
    <t>VIGENCIA:</t>
  </si>
  <si>
    <t>FUNCIONARIO RESPONSABLE:</t>
  </si>
  <si>
    <t># RADICADO BANCO DE PROYECTOS</t>
  </si>
  <si>
    <t>PROPÓSITO ESTRATÉGICO</t>
  </si>
  <si>
    <t>RECURSOS PROPIOS</t>
  </si>
  <si>
    <t>SGP</t>
  </si>
  <si>
    <t>SGR</t>
  </si>
  <si>
    <t>OTROS</t>
  </si>
  <si>
    <t>LINEA BASE 2015</t>
  </si>
  <si>
    <t>META 2019</t>
  </si>
  <si>
    <t>AVANCE META</t>
  </si>
  <si>
    <t>AVANCE % META</t>
  </si>
  <si>
    <t>OBSERVACIONES</t>
  </si>
  <si>
    <t>META DE LA VIGENCIA</t>
  </si>
  <si>
    <t>DEPENDENCIA RESPONSABLE:</t>
  </si>
  <si>
    <t>FECHA DE EVALUACION</t>
  </si>
  <si>
    <t>DATOS DEL PROYECTO</t>
  </si>
  <si>
    <t xml:space="preserve">NOMBRE </t>
  </si>
  <si>
    <t>% DE LA META DEL PDM</t>
  </si>
  <si>
    <t>EJECUCION FINANCIERA</t>
  </si>
  <si>
    <t xml:space="preserve">%  EJECUCION </t>
  </si>
  <si>
    <t>VALOR ($)</t>
  </si>
  <si>
    <t>INVERSION DEL PROYECTO ($)</t>
  </si>
  <si>
    <t xml:space="preserve">TOTAL APROPIADO </t>
  </si>
  <si>
    <t>FUNCIONARIO DE APOYO:</t>
  </si>
  <si>
    <t xml:space="preserve">TOTAL INVERSION DEL PROYECTO </t>
  </si>
  <si>
    <t>INDICADORES DE PRODUCTO IMPACTADOS</t>
  </si>
  <si>
    <t xml:space="preserve">NOMBRE  </t>
  </si>
  <si>
    <t xml:space="preserve">UNIDAD DE MEDIDA </t>
  </si>
  <si>
    <t>AVANCE DE LA META DURANTE LA VIGENCIA</t>
  </si>
  <si>
    <t xml:space="preserve">MATRIZ DE PLAN DE ACCION </t>
  </si>
  <si>
    <t>MARIA ISABEL CALDERON MUÑOZ</t>
  </si>
  <si>
    <t>ANDREA AGREDO MÉNDEZ</t>
  </si>
  <si>
    <t>OFICINA ASESORA DE TECNOLOGIA DE INFORMACION Y COMUNICACIÓN</t>
  </si>
  <si>
    <t>Componente de TIC para servicio de gobierno en línea implementado</t>
  </si>
  <si>
    <t>Porcentaje</t>
  </si>
  <si>
    <t>Componente de TIC para gobierno abierto implementado</t>
  </si>
  <si>
    <t>Componente de TIC para la gestión de gobierno en línea implementado</t>
  </si>
  <si>
    <t>Componente de TIC para la seguridad y privacidad de la información de gobierno en línea implementado</t>
  </si>
  <si>
    <t>Administración de los procesos tecnológicos promoviendo el acceso de los ciudadanos y servidores públicos a los servicios de Gobierno en Línea en sus cuatro componentes: TIC para servicio, TIC para gobierno abierto, TIC para la gestión, TIC para la seguridad y privacidad de la información</t>
  </si>
  <si>
    <t xml:space="preserve"> Componente de TIC para la gestión de gobierno en línea implementado</t>
  </si>
  <si>
    <t>Asistencia técnica de las bases de datos de la Alcaldía de Popayán, evitando caídas de red o retraso en procesos, y de esta manera brindar un adecuado y eficiente servicio a la ciudadanía, Acceso en el momento requerido, a los diferentes aplicativos, logrando prestar un oportuno servicio a la comunidad</t>
  </si>
  <si>
    <t>Transformar la Alcaldía en una entidad digital y abierta mediante la herramienta Tic mesa de ayuda, logrando un servicio más eficiente y oportuno prestado a los usuarios, Incrementar la eficiencia en el servicio a los usuarios, manteniendo el sistema tecnológico apto para desarrollar los diferentes procesos que permitan dar oportuna respuesta a los requerimientos de la comunidad, Asistir los procesos relacionados con las Tic, dando una solución rápida y adecuada a los usuarios</t>
  </si>
  <si>
    <t>Adquisisción de tecnologia de ultima generación, para que la administración municipal este a la vanguardia en cuanto a tecnologia y asi brindar un mejor servicio a la comunidad mediante el apoyo de las tecnologias de infromación y las comunicaciones</t>
  </si>
  <si>
    <t>Plan integral de gestión tecnológica estructurado e implementado</t>
  </si>
  <si>
    <t>Unidades</t>
  </si>
  <si>
    <t>Proyectos TIC formulados</t>
  </si>
  <si>
    <t>IMPLEMENTACION DEL PROGRAMA DE MODERNIZACIÓN ADMINISTRATIVA Y ORGANIZACIONAL "GOBIERNO EN LINEA" DEL MUNICIPIO DE POPAYAN</t>
  </si>
  <si>
    <t>IMPLEMENTACION DEL PROGRAMA DE MODERNIZACIÓN ADMINISTRATIVA Y ORGANIZACIONAL "Ecosistema digital - Vive Digital" DEL MUNICIPIO DE POPAYAN</t>
  </si>
  <si>
    <t>Implementación de zonas Wifi para la gente en el Municipio de Popayán</t>
  </si>
  <si>
    <t>Gobierno en linea</t>
  </si>
  <si>
    <t>servicios</t>
  </si>
  <si>
    <t>gestion</t>
  </si>
  <si>
    <t>abiertos</t>
  </si>
  <si>
    <t>seguridad</t>
  </si>
  <si>
    <t xml:space="preserve">Motores de bases </t>
  </si>
  <si>
    <t>Mesa de ayuda</t>
  </si>
  <si>
    <t>equipos</t>
  </si>
  <si>
    <t>El valor total del proyecto es de $103.573.085</t>
  </si>
  <si>
    <t>El valor total del proyecto es de $25.511.594</t>
  </si>
  <si>
    <t>El valor total del proyecto es de $250.000.000</t>
  </si>
  <si>
    <t>El valor total del proyecto es de $19.419.939</t>
  </si>
  <si>
    <t>El valor total del proyecto es de $427.500.000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</si>
</sst>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1" fillId="4" borderId="0" xfId="0" applyFont="1" applyFill="1" applyAlignment="1">
      <alignment wrapText="1"/>
    </xf>
    <xf numFmtId="0" fontId="0" fillId="4" borderId="0" xfId="0" applyFill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vertical="center" wrapText="1"/>
    </xf>
    <xf numFmtId="9" fontId="1" fillId="4" borderId="1" xfId="2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38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wrapText="1"/>
    </xf>
    <xf numFmtId="0" fontId="2" fillId="4" borderId="0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1" fillId="4" borderId="0" xfId="0" applyNumberFormat="1" applyFont="1" applyFill="1" applyAlignment="1">
      <alignment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1" fillId="4" borderId="0" xfId="2" applyFont="1" applyFill="1" applyBorder="1" applyAlignment="1">
      <alignment horizontal="center" vertical="center" wrapText="1"/>
    </xf>
    <xf numFmtId="9" fontId="2" fillId="4" borderId="0" xfId="2" applyFont="1" applyFill="1" applyBorder="1" applyAlignment="1">
      <alignment horizontal="center" vertical="center" wrapText="1"/>
    </xf>
    <xf numFmtId="43" fontId="1" fillId="4" borderId="0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9" fontId="1" fillId="4" borderId="8" xfId="2" applyFont="1" applyFill="1" applyBorder="1" applyAlignment="1">
      <alignment horizontal="center" vertical="center" wrapText="1"/>
    </xf>
    <xf numFmtId="38" fontId="1" fillId="4" borderId="8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38" fontId="6" fillId="4" borderId="1" xfId="1" applyNumberFormat="1" applyFont="1" applyFill="1" applyBorder="1" applyAlignment="1">
      <alignment horizontal="center" vertical="center" wrapText="1"/>
    </xf>
    <xf numFmtId="15" fontId="2" fillId="4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26" xfId="0" applyFill="1" applyBorder="1"/>
    <xf numFmtId="38" fontId="0" fillId="4" borderId="0" xfId="0" applyNumberFormat="1" applyFill="1" applyAlignment="1">
      <alignment vertical="center"/>
    </xf>
    <xf numFmtId="0" fontId="1" fillId="4" borderId="10" xfId="0" applyFont="1" applyFill="1" applyBorder="1" applyAlignment="1">
      <alignment horizontal="center" vertical="center" wrapText="1"/>
    </xf>
    <xf numFmtId="38" fontId="1" fillId="4" borderId="8" xfId="1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38" fontId="1" fillId="4" borderId="0" xfId="0" applyNumberFormat="1" applyFont="1" applyFill="1" applyBorder="1" applyAlignment="1">
      <alignment horizontal="left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38" fontId="1" fillId="4" borderId="23" xfId="0" applyNumberFormat="1" applyFont="1" applyFill="1" applyBorder="1" applyAlignment="1">
      <alignment horizontal="center" vertical="center" wrapText="1"/>
    </xf>
    <xf numFmtId="38" fontId="1" fillId="4" borderId="24" xfId="0" applyNumberFormat="1" applyFont="1" applyFill="1" applyBorder="1" applyAlignment="1">
      <alignment horizontal="center" vertical="center" wrapText="1"/>
    </xf>
    <xf numFmtId="38" fontId="1" fillId="4" borderId="25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9" fontId="1" fillId="4" borderId="23" xfId="2" applyFont="1" applyFill="1" applyBorder="1" applyAlignment="1">
      <alignment horizontal="center" vertical="center" wrapText="1"/>
    </xf>
    <xf numFmtId="9" fontId="1" fillId="4" borderId="24" xfId="2" applyFont="1" applyFill="1" applyBorder="1" applyAlignment="1">
      <alignment horizontal="center" vertical="center" wrapText="1"/>
    </xf>
    <xf numFmtId="9" fontId="1" fillId="4" borderId="25" xfId="2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8"/>
  <sheetViews>
    <sheetView tabSelected="1" view="pageLayout" topLeftCell="J19" zoomScale="75" zoomScaleNormal="90" zoomScalePageLayoutView="75" workbookViewId="0">
      <selection activeCell="V24" sqref="V24"/>
    </sheetView>
  </sheetViews>
  <sheetFormatPr baseColWidth="10" defaultRowHeight="15"/>
  <cols>
    <col min="1" max="1" width="2.85546875" style="2" customWidth="1"/>
    <col min="2" max="2" width="57.7109375" style="2" customWidth="1"/>
    <col min="3" max="3" width="62.42578125" style="2" customWidth="1"/>
    <col min="4" max="4" width="21.28515625" style="2" customWidth="1"/>
    <col min="5" max="5" width="56.5703125" style="2" customWidth="1"/>
    <col min="6" max="6" width="18.140625" style="2" customWidth="1"/>
    <col min="7" max="7" width="17.140625" style="2" customWidth="1"/>
    <col min="8" max="8" width="13.85546875" style="2" customWidth="1"/>
    <col min="9" max="9" width="21.42578125" style="2" customWidth="1"/>
    <col min="10" max="10" width="18.5703125" style="2" customWidth="1"/>
    <col min="11" max="11" width="15.28515625" style="2" customWidth="1"/>
    <col min="12" max="12" width="19" style="2" customWidth="1"/>
    <col min="13" max="13" width="15.28515625" style="2" customWidth="1"/>
    <col min="14" max="14" width="11.7109375" style="2" bestFit="1" customWidth="1"/>
    <col min="15" max="15" width="12.28515625" style="2" customWidth="1"/>
    <col min="16" max="16" width="11.28515625" style="2" bestFit="1" customWidth="1"/>
    <col min="17" max="17" width="17.140625" style="2" customWidth="1"/>
    <col min="18" max="18" width="14.7109375" style="2" customWidth="1"/>
    <col min="19" max="19" width="15.85546875" style="2" customWidth="1"/>
    <col min="20" max="20" width="13" style="2" customWidth="1"/>
    <col min="21" max="21" width="16.5703125" style="2" customWidth="1"/>
    <col min="22" max="22" width="39.85546875" style="2" customWidth="1"/>
    <col min="23" max="23" width="3.7109375" style="2" customWidth="1"/>
    <col min="24" max="24" width="23.140625" style="2" customWidth="1"/>
    <col min="25" max="16384" width="11.42578125" style="2"/>
  </cols>
  <sheetData>
    <row r="1" spans="2:22" ht="15.75" thickBot="1"/>
    <row r="2" spans="2:22" ht="19.5" customHeight="1" thickBot="1">
      <c r="B2" s="50" t="s">
        <v>30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2"/>
    </row>
    <row r="4" spans="2:22" ht="26.25" customHeight="1">
      <c r="B4" s="66" t="s">
        <v>0</v>
      </c>
      <c r="C4" s="67"/>
      <c r="D4" s="13">
        <v>2017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2" ht="10.5" customHeight="1">
      <c r="E5" s="3"/>
      <c r="F5" s="4"/>
      <c r="G5" s="4"/>
      <c r="H5" s="4"/>
      <c r="I5" s="4"/>
      <c r="J5" s="4"/>
      <c r="K5" s="4"/>
      <c r="L5" s="4"/>
      <c r="M5" s="4"/>
      <c r="N5" s="3"/>
      <c r="O5" s="3"/>
      <c r="P5" s="3"/>
      <c r="Q5" s="3"/>
      <c r="R5" s="3"/>
      <c r="S5" s="3"/>
      <c r="T5" s="3"/>
      <c r="U5" s="3"/>
    </row>
    <row r="6" spans="2:22" ht="21.75" customHeight="1">
      <c r="B6" s="53" t="s">
        <v>14</v>
      </c>
      <c r="C6" s="53"/>
      <c r="D6" s="54" t="s">
        <v>33</v>
      </c>
      <c r="E6" s="55"/>
      <c r="F6" s="55"/>
      <c r="G6" s="56"/>
      <c r="H6" s="8"/>
      <c r="I6" s="8"/>
      <c r="J6" s="8"/>
      <c r="K6" s="8"/>
      <c r="L6" s="8"/>
      <c r="M6" s="8"/>
      <c r="N6" s="3"/>
      <c r="O6" s="3"/>
      <c r="P6" s="3"/>
      <c r="Q6" s="3"/>
      <c r="R6" s="3"/>
      <c r="S6" s="3"/>
      <c r="T6" s="3"/>
      <c r="U6" s="3"/>
    </row>
    <row r="7" spans="2:22" ht="12.75" customHeight="1">
      <c r="B7" s="1"/>
      <c r="C7" s="7"/>
      <c r="D7" s="7"/>
      <c r="E7" s="16"/>
      <c r="F7" s="17"/>
      <c r="G7" s="1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2:22" ht="21.75" customHeight="1">
      <c r="B8" s="53" t="s">
        <v>1</v>
      </c>
      <c r="C8" s="53"/>
      <c r="D8" s="57" t="s">
        <v>31</v>
      </c>
      <c r="E8" s="57"/>
      <c r="F8" s="57"/>
      <c r="G8" s="57"/>
      <c r="H8" s="4"/>
      <c r="I8" s="4"/>
      <c r="J8" s="4"/>
      <c r="K8" s="4"/>
      <c r="L8" s="4"/>
      <c r="M8" s="4"/>
      <c r="N8" s="3"/>
      <c r="O8" s="3"/>
      <c r="P8" s="44">
        <f>Q18+Q19</f>
        <v>27511594</v>
      </c>
      <c r="Q8" s="3">
        <f>P8*2</f>
        <v>55023188</v>
      </c>
      <c r="R8" s="3"/>
      <c r="S8" s="3"/>
      <c r="T8" s="3"/>
      <c r="U8" s="3"/>
    </row>
    <row r="9" spans="2:22" ht="11.25" customHeight="1">
      <c r="B9" s="11"/>
      <c r="C9" s="11"/>
      <c r="D9" s="16"/>
      <c r="E9" s="16"/>
      <c r="F9" s="16"/>
      <c r="G9" s="16"/>
      <c r="H9" s="4"/>
      <c r="I9" s="4"/>
      <c r="J9" s="4"/>
      <c r="K9" s="4"/>
      <c r="L9" s="4"/>
      <c r="M9" s="4"/>
      <c r="N9" s="3"/>
      <c r="O9" s="3"/>
      <c r="P9" s="3"/>
      <c r="Q9" s="3"/>
      <c r="R9" s="3"/>
      <c r="S9" s="3"/>
      <c r="T9" s="3"/>
      <c r="U9" s="3"/>
    </row>
    <row r="10" spans="2:22" ht="26.25" customHeight="1">
      <c r="B10" s="53" t="s">
        <v>24</v>
      </c>
      <c r="C10" s="53"/>
      <c r="D10" s="57" t="s">
        <v>32</v>
      </c>
      <c r="E10" s="57"/>
      <c r="F10" s="57"/>
      <c r="G10" s="57"/>
      <c r="H10" s="4"/>
      <c r="I10" s="4"/>
      <c r="J10" s="4"/>
      <c r="K10" s="4"/>
      <c r="L10" s="4"/>
      <c r="M10" s="4"/>
      <c r="N10" s="3"/>
      <c r="O10" s="3"/>
      <c r="P10" s="3"/>
      <c r="Q10" s="3"/>
      <c r="R10" s="3"/>
      <c r="S10" s="3"/>
      <c r="T10" s="3"/>
      <c r="U10" s="3"/>
    </row>
    <row r="11" spans="2:22" ht="11.25" customHeight="1">
      <c r="B11" s="11"/>
      <c r="C11" s="11"/>
      <c r="D11" s="4"/>
      <c r="E11" s="4"/>
      <c r="F11" s="4"/>
      <c r="G11" s="4"/>
      <c r="H11" s="4"/>
      <c r="I11" s="4"/>
      <c r="J11" s="4"/>
      <c r="K11" s="4"/>
      <c r="L11" s="4"/>
      <c r="M11" s="4"/>
      <c r="N11" s="3"/>
      <c r="O11" s="3"/>
      <c r="P11" s="3"/>
      <c r="Q11" s="3"/>
      <c r="R11" s="3"/>
      <c r="S11" s="3"/>
      <c r="T11" s="3"/>
      <c r="U11" s="3"/>
    </row>
    <row r="12" spans="2:22" ht="21.75" customHeight="1">
      <c r="B12" s="53" t="s">
        <v>15</v>
      </c>
      <c r="C12" s="53"/>
      <c r="D12" s="34"/>
      <c r="H12" s="4"/>
      <c r="I12" s="4"/>
      <c r="J12" s="4"/>
      <c r="K12" s="4"/>
      <c r="L12" s="24"/>
      <c r="M12" s="4"/>
      <c r="N12" s="3"/>
      <c r="O12" s="3"/>
      <c r="P12" s="3"/>
      <c r="Q12" s="3"/>
      <c r="R12" s="3"/>
      <c r="S12" s="3"/>
      <c r="T12" s="3"/>
      <c r="U12" s="3"/>
    </row>
    <row r="13" spans="2:22" ht="15.75" customHeight="1" thickBot="1">
      <c r="H13" s="1"/>
      <c r="I13" s="1"/>
      <c r="J13" s="1"/>
      <c r="K13" s="1"/>
      <c r="L13" s="1"/>
      <c r="M13" s="1"/>
      <c r="N13" s="1"/>
      <c r="O13" s="1"/>
      <c r="P13" s="1"/>
      <c r="Q13" s="1"/>
      <c r="R13" s="15"/>
      <c r="S13" s="1"/>
      <c r="T13" s="1"/>
      <c r="U13" s="1"/>
    </row>
    <row r="14" spans="2:22" ht="27" customHeight="1">
      <c r="B14" s="73" t="s">
        <v>16</v>
      </c>
      <c r="C14" s="74"/>
      <c r="D14" s="75"/>
      <c r="E14" s="68" t="s">
        <v>26</v>
      </c>
      <c r="F14" s="68"/>
      <c r="G14" s="68"/>
      <c r="H14" s="68"/>
      <c r="I14" s="80" t="s">
        <v>29</v>
      </c>
      <c r="J14" s="74"/>
      <c r="K14" s="74"/>
      <c r="L14" s="75"/>
      <c r="M14" s="68" t="s">
        <v>22</v>
      </c>
      <c r="N14" s="68"/>
      <c r="O14" s="68"/>
      <c r="P14" s="68"/>
      <c r="Q14" s="68"/>
      <c r="R14" s="62" t="s">
        <v>19</v>
      </c>
      <c r="S14" s="62"/>
      <c r="T14" s="58" t="s">
        <v>25</v>
      </c>
      <c r="U14" s="59"/>
      <c r="V14" s="60" t="s">
        <v>12</v>
      </c>
    </row>
    <row r="15" spans="2:22" ht="36.75" customHeight="1">
      <c r="B15" s="26" t="s">
        <v>17</v>
      </c>
      <c r="C15" s="20" t="s">
        <v>3</v>
      </c>
      <c r="D15" s="20" t="s">
        <v>2</v>
      </c>
      <c r="E15" s="21" t="s">
        <v>27</v>
      </c>
      <c r="F15" s="21" t="s">
        <v>28</v>
      </c>
      <c r="G15" s="21" t="s">
        <v>8</v>
      </c>
      <c r="H15" s="21" t="s">
        <v>9</v>
      </c>
      <c r="I15" s="20" t="s">
        <v>13</v>
      </c>
      <c r="J15" s="25" t="s">
        <v>18</v>
      </c>
      <c r="K15" s="20" t="s">
        <v>10</v>
      </c>
      <c r="L15" s="10" t="s">
        <v>11</v>
      </c>
      <c r="M15" s="21" t="s">
        <v>4</v>
      </c>
      <c r="N15" s="21" t="s">
        <v>5</v>
      </c>
      <c r="O15" s="21" t="s">
        <v>6</v>
      </c>
      <c r="P15" s="21" t="s">
        <v>7</v>
      </c>
      <c r="Q15" s="14" t="s">
        <v>23</v>
      </c>
      <c r="R15" s="20" t="s">
        <v>21</v>
      </c>
      <c r="S15" s="10" t="s">
        <v>20</v>
      </c>
      <c r="T15" s="21" t="s">
        <v>21</v>
      </c>
      <c r="U15" s="21" t="s">
        <v>20</v>
      </c>
      <c r="V15" s="61"/>
    </row>
    <row r="16" spans="2:22" s="36" customFormat="1" ht="25.5" customHeight="1">
      <c r="B16" s="81" t="s">
        <v>47</v>
      </c>
      <c r="C16" s="76" t="s">
        <v>39</v>
      </c>
      <c r="D16" s="76"/>
      <c r="E16" s="19" t="s">
        <v>34</v>
      </c>
      <c r="F16" s="19" t="s">
        <v>35</v>
      </c>
      <c r="G16" s="19">
        <v>5</v>
      </c>
      <c r="H16" s="19">
        <v>90</v>
      </c>
      <c r="I16" s="19">
        <v>25</v>
      </c>
      <c r="J16" s="6">
        <f t="shared" ref="J16:J24" si="0">+I16/H16</f>
        <v>0.27777777777777779</v>
      </c>
      <c r="K16" s="19"/>
      <c r="L16" s="6">
        <f t="shared" ref="L16:L24" si="1">+K16/I16</f>
        <v>0</v>
      </c>
      <c r="M16" s="9">
        <v>62305694</v>
      </c>
      <c r="N16" s="9"/>
      <c r="O16" s="9"/>
      <c r="P16" s="9"/>
      <c r="Q16" s="33">
        <f>SUM(M16:P16)</f>
        <v>62305694</v>
      </c>
      <c r="R16" s="9"/>
      <c r="S16" s="6"/>
      <c r="T16" s="63">
        <f>Q16+Q17+Q18+Q19</f>
        <v>103573085</v>
      </c>
      <c r="U16" s="69"/>
      <c r="V16" s="47" t="s">
        <v>58</v>
      </c>
    </row>
    <row r="17" spans="1:24" s="36" customFormat="1" ht="25.5" customHeight="1">
      <c r="B17" s="82"/>
      <c r="C17" s="77"/>
      <c r="D17" s="77"/>
      <c r="E17" s="19" t="s">
        <v>36</v>
      </c>
      <c r="F17" s="19" t="s">
        <v>35</v>
      </c>
      <c r="G17" s="19">
        <v>5</v>
      </c>
      <c r="H17" s="19">
        <v>90</v>
      </c>
      <c r="I17" s="19">
        <v>25</v>
      </c>
      <c r="J17" s="6">
        <f t="shared" si="0"/>
        <v>0.27777777777777779</v>
      </c>
      <c r="K17" s="19"/>
      <c r="L17" s="6">
        <f t="shared" si="1"/>
        <v>0</v>
      </c>
      <c r="M17" s="9">
        <v>13755797</v>
      </c>
      <c r="N17" s="9"/>
      <c r="O17" s="9"/>
      <c r="P17" s="9"/>
      <c r="Q17" s="33">
        <f>SUM(M17:P17)</f>
        <v>13755797</v>
      </c>
      <c r="R17" s="9"/>
      <c r="S17" s="6"/>
      <c r="T17" s="64"/>
      <c r="U17" s="70"/>
      <c r="V17" s="48"/>
    </row>
    <row r="18" spans="1:24" s="36" customFormat="1" ht="25.5">
      <c r="B18" s="82"/>
      <c r="C18" s="77"/>
      <c r="D18" s="77"/>
      <c r="E18" s="19" t="s">
        <v>37</v>
      </c>
      <c r="F18" s="19" t="s">
        <v>35</v>
      </c>
      <c r="G18" s="19">
        <v>5</v>
      </c>
      <c r="H18" s="19">
        <v>90</v>
      </c>
      <c r="I18" s="19">
        <v>25</v>
      </c>
      <c r="J18" s="6">
        <f t="shared" si="0"/>
        <v>0.27777777777777779</v>
      </c>
      <c r="K18" s="19"/>
      <c r="L18" s="6">
        <f t="shared" si="1"/>
        <v>0</v>
      </c>
      <c r="M18" s="9">
        <v>13755797</v>
      </c>
      <c r="N18" s="9"/>
      <c r="O18" s="9"/>
      <c r="P18" s="9"/>
      <c r="Q18" s="33">
        <f>SUM(M18:P18)</f>
        <v>13755797</v>
      </c>
      <c r="R18" s="9"/>
      <c r="S18" s="6"/>
      <c r="T18" s="64"/>
      <c r="U18" s="70"/>
      <c r="V18" s="48"/>
    </row>
    <row r="19" spans="1:24" s="36" customFormat="1" ht="25.5">
      <c r="B19" s="82"/>
      <c r="C19" s="78"/>
      <c r="D19" s="78"/>
      <c r="E19" s="19" t="s">
        <v>38</v>
      </c>
      <c r="F19" s="19" t="s">
        <v>35</v>
      </c>
      <c r="G19" s="19">
        <v>5</v>
      </c>
      <c r="H19" s="19">
        <v>90</v>
      </c>
      <c r="I19" s="19">
        <v>25</v>
      </c>
      <c r="J19" s="6">
        <f t="shared" si="0"/>
        <v>0.27777777777777779</v>
      </c>
      <c r="K19" s="19"/>
      <c r="L19" s="6">
        <f t="shared" si="1"/>
        <v>0</v>
      </c>
      <c r="M19" s="9">
        <v>13755797</v>
      </c>
      <c r="N19" s="9"/>
      <c r="O19" s="9"/>
      <c r="P19" s="9"/>
      <c r="Q19" s="33">
        <f>SUM(M19:P19)</f>
        <v>13755797</v>
      </c>
      <c r="R19" s="9"/>
      <c r="S19" s="6"/>
      <c r="T19" s="65"/>
      <c r="U19" s="71"/>
      <c r="V19" s="49"/>
      <c r="X19" s="38"/>
    </row>
    <row r="20" spans="1:24" ht="68.25" customHeight="1">
      <c r="A20" s="37"/>
      <c r="B20" s="82"/>
      <c r="C20" s="19" t="s">
        <v>41</v>
      </c>
      <c r="D20" s="19"/>
      <c r="E20" s="19" t="s">
        <v>40</v>
      </c>
      <c r="F20" s="19" t="s">
        <v>35</v>
      </c>
      <c r="G20" s="19">
        <v>5</v>
      </c>
      <c r="H20" s="19">
        <v>90</v>
      </c>
      <c r="I20" s="19">
        <v>25</v>
      </c>
      <c r="J20" s="6">
        <f t="shared" si="0"/>
        <v>0.27777777777777779</v>
      </c>
      <c r="K20" s="19"/>
      <c r="L20" s="6">
        <f t="shared" si="1"/>
        <v>0</v>
      </c>
      <c r="M20" s="9">
        <v>19419939</v>
      </c>
      <c r="N20" s="9"/>
      <c r="O20" s="9"/>
      <c r="P20" s="9"/>
      <c r="Q20" s="33">
        <f t="shared" ref="Q20:Q24" si="2">SUM(M20:P20)</f>
        <v>19419939</v>
      </c>
      <c r="R20" s="9"/>
      <c r="S20" s="6"/>
      <c r="T20" s="9">
        <f>Q20</f>
        <v>19419939</v>
      </c>
      <c r="U20" s="6"/>
      <c r="V20" s="35" t="s">
        <v>61</v>
      </c>
    </row>
    <row r="21" spans="1:24" ht="103.5" customHeight="1">
      <c r="B21" s="82"/>
      <c r="C21" s="19" t="s">
        <v>42</v>
      </c>
      <c r="D21" s="19"/>
      <c r="E21" s="19" t="s">
        <v>40</v>
      </c>
      <c r="F21" s="19" t="s">
        <v>35</v>
      </c>
      <c r="G21" s="19">
        <v>5</v>
      </c>
      <c r="H21" s="19">
        <v>90</v>
      </c>
      <c r="I21" s="19">
        <v>25</v>
      </c>
      <c r="J21" s="6">
        <f t="shared" ref="J21:J23" si="3">+I21/H21</f>
        <v>0.27777777777777779</v>
      </c>
      <c r="K21" s="19"/>
      <c r="L21" s="6">
        <f t="shared" ref="L21:L22" si="4">+K21/I21</f>
        <v>0</v>
      </c>
      <c r="M21" s="9">
        <v>27511594</v>
      </c>
      <c r="N21" s="9"/>
      <c r="O21" s="9"/>
      <c r="P21" s="9"/>
      <c r="Q21" s="33">
        <f t="shared" si="2"/>
        <v>27511594</v>
      </c>
      <c r="R21" s="9"/>
      <c r="S21" s="6"/>
      <c r="T21" s="9">
        <f>Q21</f>
        <v>27511594</v>
      </c>
      <c r="U21" s="6"/>
      <c r="V21" s="35" t="s">
        <v>59</v>
      </c>
    </row>
    <row r="22" spans="1:24" ht="99.75" customHeight="1">
      <c r="B22" s="82"/>
      <c r="C22" s="76" t="s">
        <v>43</v>
      </c>
      <c r="D22" s="76"/>
      <c r="E22" s="19" t="s">
        <v>38</v>
      </c>
      <c r="F22" s="19" t="s">
        <v>35</v>
      </c>
      <c r="G22" s="19">
        <v>5</v>
      </c>
      <c r="H22" s="19">
        <v>90</v>
      </c>
      <c r="I22" s="19">
        <v>25</v>
      </c>
      <c r="J22" s="6">
        <f t="shared" si="3"/>
        <v>0.27777777777777779</v>
      </c>
      <c r="K22" s="19"/>
      <c r="L22" s="6">
        <f t="shared" si="4"/>
        <v>0</v>
      </c>
      <c r="M22" s="9">
        <f>214500000</f>
        <v>214500000</v>
      </c>
      <c r="N22" s="9"/>
      <c r="O22" s="9"/>
      <c r="P22" s="9"/>
      <c r="Q22" s="33">
        <f t="shared" si="2"/>
        <v>214500000</v>
      </c>
      <c r="R22" s="33"/>
      <c r="S22" s="6"/>
      <c r="T22" s="63">
        <f>Q22+Q23</f>
        <v>427500000</v>
      </c>
      <c r="U22" s="69"/>
      <c r="V22" s="45" t="s">
        <v>62</v>
      </c>
    </row>
    <row r="23" spans="1:24" ht="67.5" customHeight="1">
      <c r="B23" s="83"/>
      <c r="C23" s="78"/>
      <c r="D23" s="78"/>
      <c r="E23" s="19" t="s">
        <v>44</v>
      </c>
      <c r="F23" s="19" t="s">
        <v>45</v>
      </c>
      <c r="G23" s="19">
        <v>0</v>
      </c>
      <c r="H23" s="19">
        <v>1</v>
      </c>
      <c r="I23" s="19">
        <v>0.25</v>
      </c>
      <c r="J23" s="6">
        <f t="shared" si="3"/>
        <v>0.25</v>
      </c>
      <c r="K23" s="19"/>
      <c r="L23" s="6">
        <f t="shared" si="1"/>
        <v>0</v>
      </c>
      <c r="M23" s="9">
        <v>213000000</v>
      </c>
      <c r="N23" s="9"/>
      <c r="O23" s="9"/>
      <c r="P23" s="9"/>
      <c r="Q23" s="33">
        <f t="shared" si="2"/>
        <v>213000000</v>
      </c>
      <c r="R23" s="9"/>
      <c r="S23" s="6"/>
      <c r="T23" s="65"/>
      <c r="U23" s="71"/>
      <c r="V23" s="46"/>
    </row>
    <row r="24" spans="1:24" ht="38.25">
      <c r="B24" s="41" t="s">
        <v>48</v>
      </c>
      <c r="C24" s="43" t="s">
        <v>49</v>
      </c>
      <c r="D24" s="19"/>
      <c r="E24" s="19" t="s">
        <v>46</v>
      </c>
      <c r="F24" s="19" t="s">
        <v>45</v>
      </c>
      <c r="G24" s="19">
        <v>15</v>
      </c>
      <c r="H24" s="19">
        <v>15</v>
      </c>
      <c r="I24" s="19">
        <v>25</v>
      </c>
      <c r="J24" s="6">
        <f t="shared" si="0"/>
        <v>1.6666666666666667</v>
      </c>
      <c r="K24" s="19"/>
      <c r="L24" s="6">
        <f t="shared" si="1"/>
        <v>0</v>
      </c>
      <c r="M24" s="9">
        <v>250000000</v>
      </c>
      <c r="N24" s="9"/>
      <c r="O24" s="9"/>
      <c r="P24" s="9"/>
      <c r="Q24" s="33">
        <f t="shared" si="2"/>
        <v>250000000</v>
      </c>
      <c r="R24" s="9"/>
      <c r="S24" s="6"/>
      <c r="T24" s="9">
        <f>Q24</f>
        <v>250000000</v>
      </c>
      <c r="U24" s="6"/>
      <c r="V24" s="39" t="s">
        <v>60</v>
      </c>
    </row>
    <row r="25" spans="1:24" ht="15.75" thickBot="1">
      <c r="B25" s="27"/>
      <c r="C25" s="28"/>
      <c r="D25" s="28"/>
      <c r="E25" s="29"/>
      <c r="F25" s="29"/>
      <c r="G25" s="29"/>
      <c r="H25" s="29"/>
      <c r="I25" s="29"/>
      <c r="J25" s="30"/>
      <c r="K25" s="29"/>
      <c r="L25" s="30"/>
      <c r="M25" s="31"/>
      <c r="N25" s="31"/>
      <c r="O25" s="31"/>
      <c r="P25" s="31"/>
      <c r="Q25" s="40"/>
      <c r="R25" s="31"/>
      <c r="S25" s="30"/>
      <c r="T25" s="31"/>
      <c r="U25" s="30"/>
      <c r="V25" s="42"/>
    </row>
    <row r="27" spans="1:24">
      <c r="B27" s="79"/>
      <c r="C27" s="79"/>
      <c r="D27" s="79"/>
      <c r="E27" s="79"/>
      <c r="F27" s="79"/>
      <c r="G27" s="79"/>
      <c r="H27" s="79"/>
      <c r="I27" s="79"/>
      <c r="J27" s="32"/>
    </row>
    <row r="28" spans="1:24">
      <c r="B28" s="72"/>
      <c r="C28" s="72"/>
      <c r="I28" s="17"/>
      <c r="J28" s="22"/>
    </row>
    <row r="29" spans="1:24">
      <c r="B29" s="12"/>
      <c r="C29" s="12"/>
      <c r="I29" s="17"/>
      <c r="J29" s="22"/>
    </row>
    <row r="30" spans="1:24">
      <c r="B30" s="12"/>
      <c r="C30" s="12"/>
      <c r="I30" s="5"/>
      <c r="J30" s="23"/>
      <c r="K30" s="18"/>
    </row>
    <row r="31" spans="1:24">
      <c r="B31" s="5"/>
      <c r="C31" s="5"/>
    </row>
    <row r="32" spans="1:24">
      <c r="B32" s="8"/>
      <c r="C32" s="8"/>
    </row>
    <row r="33" spans="2:3">
      <c r="B33" s="8"/>
      <c r="C33" s="8"/>
    </row>
    <row r="34" spans="2:3">
      <c r="B34" s="8"/>
      <c r="C34" s="8"/>
    </row>
    <row r="35" spans="2:3">
      <c r="B35" s="8"/>
      <c r="C35" s="8"/>
    </row>
    <row r="36" spans="2:3">
      <c r="B36" s="8"/>
      <c r="C36" s="8"/>
    </row>
    <row r="37" spans="2:3">
      <c r="B37" s="8"/>
      <c r="C37" s="8"/>
    </row>
    <row r="38" spans="2:3">
      <c r="B38" s="8"/>
      <c r="C38" s="8"/>
    </row>
  </sheetData>
  <mergeCells count="29">
    <mergeCell ref="U16:U19"/>
    <mergeCell ref="B28:C28"/>
    <mergeCell ref="M14:Q14"/>
    <mergeCell ref="B14:D14"/>
    <mergeCell ref="C16:C19"/>
    <mergeCell ref="D16:D19"/>
    <mergeCell ref="B27:I27"/>
    <mergeCell ref="I14:L14"/>
    <mergeCell ref="C22:C23"/>
    <mergeCell ref="D22:D23"/>
    <mergeCell ref="T22:T23"/>
    <mergeCell ref="U22:U23"/>
    <mergeCell ref="B16:B23"/>
    <mergeCell ref="V22:V23"/>
    <mergeCell ref="V16:V19"/>
    <mergeCell ref="B2:V2"/>
    <mergeCell ref="B6:C6"/>
    <mergeCell ref="B8:C8"/>
    <mergeCell ref="D6:G6"/>
    <mergeCell ref="D8:G8"/>
    <mergeCell ref="T14:U14"/>
    <mergeCell ref="V14:V15"/>
    <mergeCell ref="R14:S14"/>
    <mergeCell ref="T16:T19"/>
    <mergeCell ref="B4:C4"/>
    <mergeCell ref="B12:C12"/>
    <mergeCell ref="B10:C10"/>
    <mergeCell ref="D10:G10"/>
    <mergeCell ref="E14:H14"/>
  </mergeCells>
  <pageMargins left="0.70866141732283472" right="0.70866141732283472" top="0.74803149606299213" bottom="0.74803149606299213" header="0.31496062992125984" footer="0.31496062992125984"/>
  <pageSetup paperSize="119" scale="2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H14"/>
  <sheetViews>
    <sheetView workbookViewId="0">
      <selection activeCell="H15" sqref="H15"/>
    </sheetView>
  </sheetViews>
  <sheetFormatPr baseColWidth="10" defaultRowHeight="15"/>
  <cols>
    <col min="3" max="3" width="17.140625" customWidth="1"/>
    <col min="8" max="8" width="12" bestFit="1" customWidth="1"/>
  </cols>
  <sheetData>
    <row r="3" spans="3:8">
      <c r="C3" t="s">
        <v>50</v>
      </c>
      <c r="D3">
        <v>2501054</v>
      </c>
      <c r="E3">
        <f>D3*11</f>
        <v>27511594</v>
      </c>
      <c r="F3">
        <f>E3/2</f>
        <v>13755797</v>
      </c>
      <c r="G3" t="s">
        <v>51</v>
      </c>
      <c r="H3">
        <f>F3+E5</f>
        <v>62305694</v>
      </c>
    </row>
    <row r="4" spans="3:8">
      <c r="D4">
        <v>1471209</v>
      </c>
      <c r="E4">
        <f>D4*11</f>
        <v>16183299</v>
      </c>
      <c r="G4" t="s">
        <v>52</v>
      </c>
      <c r="H4">
        <f>F3</f>
        <v>13755797</v>
      </c>
    </row>
    <row r="5" spans="3:8">
      <c r="E5">
        <f>E4*3</f>
        <v>48549897</v>
      </c>
      <c r="G5" t="s">
        <v>53</v>
      </c>
      <c r="H5">
        <f>E3/2</f>
        <v>13755797</v>
      </c>
    </row>
    <row r="6" spans="3:8">
      <c r="G6" t="s">
        <v>54</v>
      </c>
      <c r="H6">
        <f>E3/2</f>
        <v>13755797</v>
      </c>
    </row>
    <row r="8" spans="3:8">
      <c r="C8" t="s">
        <v>55</v>
      </c>
      <c r="D8">
        <v>2501054</v>
      </c>
      <c r="E8">
        <f>D8*11</f>
        <v>27511594</v>
      </c>
      <c r="G8" t="s">
        <v>54</v>
      </c>
      <c r="H8">
        <f>E8</f>
        <v>27511594</v>
      </c>
    </row>
    <row r="10" spans="3:8">
      <c r="C10" t="s">
        <v>56</v>
      </c>
      <c r="D10">
        <v>2501054</v>
      </c>
      <c r="E10">
        <f>D10*11</f>
        <v>27511594</v>
      </c>
      <c r="G10" t="s">
        <v>52</v>
      </c>
      <c r="H10">
        <f>E10+E11</f>
        <v>46931533</v>
      </c>
    </row>
    <row r="11" spans="3:8">
      <c r="D11">
        <v>1765449</v>
      </c>
      <c r="E11">
        <f>D11*11</f>
        <v>19419939</v>
      </c>
    </row>
    <row r="12" spans="3:8">
      <c r="C12" t="s">
        <v>57</v>
      </c>
      <c r="G12" t="s">
        <v>54</v>
      </c>
      <c r="H12">
        <f>98000000+31790000</f>
        <v>129790000</v>
      </c>
    </row>
    <row r="14" spans="3:8">
      <c r="G14" t="s">
        <v>57</v>
      </c>
      <c r="H14">
        <f>130000000+60000000+5000000+13000000</f>
        <v>208000000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PLAN ACCION </vt:lpstr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jose.cajas</dc:creator>
  <cp:lastModifiedBy> </cp:lastModifiedBy>
  <cp:lastPrinted>2017-01-19T19:44:56Z</cp:lastPrinted>
  <dcterms:created xsi:type="dcterms:W3CDTF">2016-06-28T16:51:34Z</dcterms:created>
  <dcterms:modified xsi:type="dcterms:W3CDTF">2017-01-31T21:40:36Z</dcterms:modified>
</cp:coreProperties>
</file>